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Sur" sheetId="31" r:id="rId3"/>
    <sheet name="Arequipa" sheetId="8" r:id="rId4"/>
    <sheet name="Cusco" sheetId="24" r:id="rId5"/>
    <sheet name="Madre de Dios" sheetId="25" r:id="rId6"/>
    <sheet name="Moquegua" sheetId="26" r:id="rId7"/>
    <sheet name="Puno" sheetId="32" r:id="rId8"/>
    <sheet name="Tacna" sheetId="33" r:id="rId9"/>
  </sheets>
  <calcPr calcId="145621"/>
</workbook>
</file>

<file path=xl/calcChain.xml><?xml version="1.0" encoding="utf-8"?>
<calcChain xmlns="http://schemas.openxmlformats.org/spreadsheetml/2006/main">
  <c r="N16" i="31" l="1"/>
  <c r="C73" i="31" l="1"/>
  <c r="C45" i="31"/>
  <c r="C7" i="31"/>
  <c r="M124" i="31"/>
  <c r="M125" i="31"/>
  <c r="M126" i="31"/>
  <c r="M127" i="31"/>
  <c r="M128" i="31"/>
  <c r="M129" i="31"/>
  <c r="M130" i="31"/>
  <c r="M131" i="31"/>
  <c r="M132" i="31"/>
  <c r="M133" i="31"/>
  <c r="M134" i="31"/>
  <c r="M123" i="31"/>
  <c r="M102" i="31" l="1"/>
  <c r="E108" i="31"/>
  <c r="G108" i="31" l="1"/>
  <c r="G103" i="31"/>
  <c r="G104" i="31"/>
  <c r="G105" i="31"/>
  <c r="G106" i="31"/>
  <c r="G107" i="31"/>
  <c r="H90" i="31" l="1"/>
  <c r="H89" i="31"/>
  <c r="H88" i="31"/>
  <c r="H87" i="31"/>
  <c r="H86" i="31"/>
  <c r="H85" i="31"/>
  <c r="H84" i="31"/>
  <c r="H83" i="31"/>
  <c r="H82" i="31"/>
  <c r="H81" i="31"/>
  <c r="H80" i="31"/>
  <c r="H79" i="31"/>
  <c r="H78" i="31"/>
  <c r="G78" i="31"/>
  <c r="F78" i="31"/>
  <c r="E78" i="31"/>
  <c r="G90" i="31"/>
  <c r="F90" i="31"/>
  <c r="E90" i="31"/>
  <c r="D90" i="31"/>
  <c r="G89" i="31"/>
  <c r="F89" i="31"/>
  <c r="E89" i="31"/>
  <c r="D89" i="31"/>
  <c r="G88" i="31"/>
  <c r="F88" i="31"/>
  <c r="E88" i="31"/>
  <c r="D88" i="31"/>
  <c r="G87" i="31"/>
  <c r="F87" i="31"/>
  <c r="E87" i="31"/>
  <c r="D87" i="31"/>
  <c r="G86" i="31"/>
  <c r="F86" i="31"/>
  <c r="E86" i="31"/>
  <c r="D86" i="31"/>
  <c r="G85" i="31"/>
  <c r="F85" i="31"/>
  <c r="E85" i="31"/>
  <c r="D85" i="31"/>
  <c r="G84" i="31"/>
  <c r="F84" i="31"/>
  <c r="E84" i="31"/>
  <c r="D84" i="31"/>
  <c r="G83" i="31"/>
  <c r="F83" i="31"/>
  <c r="E83" i="31"/>
  <c r="D83" i="31"/>
  <c r="G82" i="31"/>
  <c r="F82" i="31"/>
  <c r="E82" i="31"/>
  <c r="D82" i="31"/>
  <c r="G81" i="31"/>
  <c r="F81" i="31"/>
  <c r="E81" i="31"/>
  <c r="D81" i="31"/>
  <c r="G80" i="31"/>
  <c r="F80" i="31"/>
  <c r="E80" i="31"/>
  <c r="D80" i="31"/>
  <c r="G79" i="31"/>
  <c r="F79" i="31"/>
  <c r="E79" i="31"/>
  <c r="D79" i="31"/>
  <c r="D78" i="31"/>
  <c r="U58" i="31"/>
  <c r="U63" i="31" s="1"/>
  <c r="V53" i="31" l="1"/>
  <c r="V62" i="31"/>
  <c r="V52" i="31"/>
  <c r="V56" i="31"/>
  <c r="V61" i="31"/>
  <c r="V55" i="31"/>
  <c r="V60" i="31"/>
  <c r="V54" i="31"/>
  <c r="V63" i="31"/>
  <c r="V5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H66" i="31"/>
  <c r="X54" i="31" s="1"/>
  <c r="H65" i="31"/>
  <c r="H64" i="31"/>
  <c r="H63" i="31"/>
  <c r="X55" i="31" s="1"/>
  <c r="H62" i="31"/>
  <c r="X53" i="31" s="1"/>
  <c r="H61" i="31"/>
  <c r="H60" i="31"/>
  <c r="H59" i="31"/>
  <c r="H58" i="31"/>
  <c r="H57" i="31"/>
  <c r="H56" i="31"/>
  <c r="H55" i="31"/>
  <c r="H54" i="31"/>
  <c r="H53" i="31"/>
  <c r="H52" i="31"/>
  <c r="H51" i="31"/>
  <c r="X52" i="31" s="1"/>
  <c r="J38" i="31"/>
  <c r="J37" i="31"/>
  <c r="J36" i="31"/>
  <c r="J35" i="31"/>
  <c r="J34" i="31"/>
  <c r="J33" i="31"/>
  <c r="J32" i="31"/>
  <c r="J31" i="31"/>
  <c r="H38" i="31"/>
  <c r="H37" i="31"/>
  <c r="H36" i="31"/>
  <c r="H35" i="31"/>
  <c r="H34" i="31"/>
  <c r="H33" i="31"/>
  <c r="H32" i="31"/>
  <c r="H31" i="31"/>
  <c r="W13" i="31"/>
  <c r="W14" i="31"/>
  <c r="G14" i="31"/>
  <c r="I18" i="31"/>
  <c r="I17" i="31"/>
  <c r="G18" i="31"/>
  <c r="G17" i="31"/>
  <c r="C56" i="24"/>
  <c r="K17" i="31" l="1"/>
  <c r="L17" i="31"/>
  <c r="L18" i="31"/>
  <c r="K18" i="31"/>
  <c r="J50" i="8" l="1"/>
  <c r="O73" i="33"/>
  <c r="N73" i="33"/>
  <c r="M73" i="33"/>
  <c r="L73" i="33"/>
  <c r="K73" i="33"/>
  <c r="O72" i="33"/>
  <c r="N72" i="33"/>
  <c r="M72" i="33"/>
  <c r="L72" i="33"/>
  <c r="K72" i="33"/>
  <c r="O71" i="33"/>
  <c r="N71" i="33"/>
  <c r="M71" i="33"/>
  <c r="L71" i="33"/>
  <c r="K71" i="33"/>
  <c r="O70" i="33"/>
  <c r="N70" i="33"/>
  <c r="M70" i="33"/>
  <c r="L70" i="33"/>
  <c r="K70" i="33"/>
  <c r="O69" i="33"/>
  <c r="N69" i="33"/>
  <c r="M69" i="33"/>
  <c r="L69" i="33"/>
  <c r="K69" i="33"/>
  <c r="O68" i="33"/>
  <c r="N68" i="33"/>
  <c r="M68" i="33"/>
  <c r="L68" i="33"/>
  <c r="K68" i="33"/>
  <c r="O67" i="33"/>
  <c r="N67" i="33"/>
  <c r="M67" i="33"/>
  <c r="L67" i="33"/>
  <c r="K67" i="33"/>
  <c r="O66" i="33"/>
  <c r="N66" i="33"/>
  <c r="M66" i="33"/>
  <c r="L66" i="33"/>
  <c r="K66" i="33"/>
  <c r="O65" i="33"/>
  <c r="N65" i="33"/>
  <c r="M65" i="33"/>
  <c r="L65" i="33"/>
  <c r="K65" i="33"/>
  <c r="O64" i="33"/>
  <c r="N64" i="33"/>
  <c r="M64" i="33"/>
  <c r="L64" i="33"/>
  <c r="K64" i="33"/>
  <c r="O63" i="33"/>
  <c r="N63" i="33"/>
  <c r="M63" i="33"/>
  <c r="L63" i="33"/>
  <c r="K63" i="33"/>
  <c r="O62" i="33"/>
  <c r="N62" i="33"/>
  <c r="M62" i="33"/>
  <c r="L62" i="33"/>
  <c r="K62" i="33"/>
  <c r="J50" i="33"/>
  <c r="K49" i="33" s="1"/>
  <c r="H50" i="33"/>
  <c r="I47" i="33" s="1"/>
  <c r="M49" i="33"/>
  <c r="L49" i="33"/>
  <c r="M48" i="33"/>
  <c r="L48" i="33"/>
  <c r="I48" i="33"/>
  <c r="M47" i="33"/>
  <c r="L47" i="33"/>
  <c r="M46" i="33"/>
  <c r="L46" i="33"/>
  <c r="I46" i="33"/>
  <c r="M45" i="33"/>
  <c r="L45" i="33"/>
  <c r="M44" i="33"/>
  <c r="L44" i="33"/>
  <c r="I44" i="33"/>
  <c r="M43" i="33"/>
  <c r="L43" i="33"/>
  <c r="M42" i="33"/>
  <c r="L42" i="33"/>
  <c r="I42" i="33"/>
  <c r="M41" i="33"/>
  <c r="L41" i="33"/>
  <c r="M40" i="33"/>
  <c r="L40" i="33"/>
  <c r="I40" i="33"/>
  <c r="M39" i="33"/>
  <c r="L39" i="33"/>
  <c r="M38" i="33"/>
  <c r="L38" i="33"/>
  <c r="I38" i="33"/>
  <c r="M37" i="33"/>
  <c r="L37" i="33"/>
  <c r="M36" i="33"/>
  <c r="L36" i="33"/>
  <c r="I36" i="33"/>
  <c r="M35" i="33"/>
  <c r="L35" i="33"/>
  <c r="M34" i="33"/>
  <c r="L34" i="33"/>
  <c r="I34" i="33"/>
  <c r="M21" i="33"/>
  <c r="L21" i="33"/>
  <c r="K21" i="33"/>
  <c r="I21" i="33"/>
  <c r="M20" i="33"/>
  <c r="L20" i="33"/>
  <c r="K20" i="33"/>
  <c r="I20" i="33"/>
  <c r="M19" i="33"/>
  <c r="L19" i="33"/>
  <c r="K19" i="33"/>
  <c r="I19" i="33"/>
  <c r="M18" i="33"/>
  <c r="L18" i="33"/>
  <c r="K18" i="33"/>
  <c r="I18" i="33"/>
  <c r="M17" i="33"/>
  <c r="L17" i="33"/>
  <c r="K17" i="33"/>
  <c r="I17" i="33"/>
  <c r="M16" i="33"/>
  <c r="L16" i="33"/>
  <c r="K16" i="33"/>
  <c r="I16" i="33"/>
  <c r="M15" i="33"/>
  <c r="L15" i="33"/>
  <c r="K15" i="33"/>
  <c r="I15" i="33"/>
  <c r="M14" i="33"/>
  <c r="L14" i="33"/>
  <c r="K14" i="33"/>
  <c r="I14" i="33"/>
  <c r="C8" i="33"/>
  <c r="B3" i="33"/>
  <c r="J2" i="33"/>
  <c r="B2" i="33"/>
  <c r="O73" i="32"/>
  <c r="N73" i="32"/>
  <c r="M73" i="32"/>
  <c r="L73" i="32"/>
  <c r="K73" i="32"/>
  <c r="O72" i="32"/>
  <c r="N72" i="32"/>
  <c r="M72" i="32"/>
  <c r="L72" i="32"/>
  <c r="K72" i="32"/>
  <c r="O71" i="32"/>
  <c r="N71" i="32"/>
  <c r="M71" i="32"/>
  <c r="L71" i="32"/>
  <c r="K71" i="32"/>
  <c r="O70" i="32"/>
  <c r="N70" i="32"/>
  <c r="M70" i="32"/>
  <c r="L70" i="32"/>
  <c r="K70" i="32"/>
  <c r="O69" i="32"/>
  <c r="N69" i="32"/>
  <c r="M69" i="32"/>
  <c r="L69" i="32"/>
  <c r="K69" i="32"/>
  <c r="O68" i="32"/>
  <c r="N68" i="32"/>
  <c r="M68" i="32"/>
  <c r="L68" i="32"/>
  <c r="K68" i="32"/>
  <c r="O67" i="32"/>
  <c r="N67" i="32"/>
  <c r="M67" i="32"/>
  <c r="L67" i="32"/>
  <c r="K67" i="32"/>
  <c r="O66" i="32"/>
  <c r="N66" i="32"/>
  <c r="M66" i="32"/>
  <c r="L66" i="32"/>
  <c r="K66" i="32"/>
  <c r="O65" i="32"/>
  <c r="N65" i="32"/>
  <c r="M65" i="32"/>
  <c r="L65" i="32"/>
  <c r="K65" i="32"/>
  <c r="O64" i="32"/>
  <c r="N64" i="32"/>
  <c r="M64" i="32"/>
  <c r="L64" i="32"/>
  <c r="K64" i="32"/>
  <c r="O63" i="32"/>
  <c r="N63" i="32"/>
  <c r="M63" i="32"/>
  <c r="L63" i="32"/>
  <c r="K63" i="32"/>
  <c r="O62" i="32"/>
  <c r="N62" i="32"/>
  <c r="M62" i="32"/>
  <c r="L62" i="32"/>
  <c r="K62" i="32"/>
  <c r="J50" i="32"/>
  <c r="K50" i="32" s="1"/>
  <c r="H50" i="32"/>
  <c r="I50" i="32" s="1"/>
  <c r="M49" i="32"/>
  <c r="L49" i="32"/>
  <c r="M48" i="32"/>
  <c r="L48" i="32"/>
  <c r="M47" i="32"/>
  <c r="L47" i="32"/>
  <c r="M46" i="32"/>
  <c r="L46" i="32"/>
  <c r="I46" i="32"/>
  <c r="M45" i="32"/>
  <c r="L45" i="32"/>
  <c r="M44" i="32"/>
  <c r="L44" i="32"/>
  <c r="M43" i="32"/>
  <c r="L43" i="32"/>
  <c r="M42" i="32"/>
  <c r="L42" i="32"/>
  <c r="I42" i="32"/>
  <c r="M41" i="32"/>
  <c r="L41" i="32"/>
  <c r="M40" i="32"/>
  <c r="L40" i="32"/>
  <c r="I40" i="32"/>
  <c r="M39" i="32"/>
  <c r="L39" i="32"/>
  <c r="M38" i="32"/>
  <c r="L38" i="32"/>
  <c r="I38" i="32"/>
  <c r="M37" i="32"/>
  <c r="L37" i="32"/>
  <c r="M36" i="32"/>
  <c r="L36" i="32"/>
  <c r="I36" i="32"/>
  <c r="M35" i="32"/>
  <c r="L35" i="32"/>
  <c r="M34" i="32"/>
  <c r="L34" i="32"/>
  <c r="I34" i="32"/>
  <c r="M21" i="32"/>
  <c r="L21" i="32"/>
  <c r="K21" i="32"/>
  <c r="I21" i="32"/>
  <c r="M20" i="32"/>
  <c r="L20" i="32"/>
  <c r="K20" i="32"/>
  <c r="I20" i="32"/>
  <c r="M19" i="32"/>
  <c r="L19" i="32"/>
  <c r="K19" i="32"/>
  <c r="I19" i="32"/>
  <c r="M18" i="32"/>
  <c r="L18" i="32"/>
  <c r="K18" i="32"/>
  <c r="I18" i="32"/>
  <c r="M17" i="32"/>
  <c r="L17" i="32"/>
  <c r="K17" i="32"/>
  <c r="I17" i="32"/>
  <c r="M16" i="32"/>
  <c r="L16" i="32"/>
  <c r="K16" i="32"/>
  <c r="I16" i="32"/>
  <c r="M15" i="32"/>
  <c r="L15" i="32"/>
  <c r="K15" i="32"/>
  <c r="I15" i="32"/>
  <c r="M14" i="32"/>
  <c r="L14" i="32"/>
  <c r="K14" i="32"/>
  <c r="I14" i="32"/>
  <c r="C8" i="32"/>
  <c r="B3" i="32"/>
  <c r="J2" i="32"/>
  <c r="B2" i="32"/>
  <c r="C56" i="33" l="1"/>
  <c r="C28" i="33"/>
  <c r="I37" i="33"/>
  <c r="I41" i="33"/>
  <c r="I45" i="33"/>
  <c r="I49" i="33"/>
  <c r="I50" i="33"/>
  <c r="I35" i="33"/>
  <c r="I39" i="33"/>
  <c r="I43" i="33"/>
  <c r="K50" i="33"/>
  <c r="L50" i="33"/>
  <c r="M50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C56" i="32"/>
  <c r="I44" i="32"/>
  <c r="C28" i="32" s="1"/>
  <c r="I48" i="32"/>
  <c r="I35" i="32"/>
  <c r="I39" i="32"/>
  <c r="I43" i="32"/>
  <c r="I47" i="32"/>
  <c r="I37" i="32"/>
  <c r="I41" i="32"/>
  <c r="I45" i="32"/>
  <c r="I49" i="32"/>
  <c r="L50" i="32"/>
  <c r="M50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O19" i="26" l="1"/>
  <c r="O19" i="32"/>
  <c r="O19" i="33"/>
  <c r="L31" i="31"/>
  <c r="I35" i="31"/>
  <c r="L35" i="31"/>
  <c r="M35" i="31"/>
  <c r="X80" i="31" l="1"/>
  <c r="X81" i="31"/>
  <c r="X82" i="31"/>
  <c r="X83" i="31"/>
  <c r="X84" i="31"/>
  <c r="X85" i="31"/>
  <c r="X86" i="31"/>
  <c r="X87" i="31"/>
  <c r="X88" i="31"/>
  <c r="X89" i="31"/>
  <c r="X90" i="31"/>
  <c r="X79" i="31"/>
  <c r="W15" i="31"/>
  <c r="W16" i="31"/>
  <c r="W12" i="31"/>
  <c r="W11" i="31"/>
  <c r="K21" i="26" l="1"/>
  <c r="I21" i="26"/>
  <c r="K20" i="26"/>
  <c r="I20" i="26"/>
  <c r="K19" i="26"/>
  <c r="I19" i="26"/>
  <c r="K18" i="26"/>
  <c r="I18" i="26"/>
  <c r="K17" i="26"/>
  <c r="I17" i="26"/>
  <c r="K16" i="26"/>
  <c r="I16" i="26"/>
  <c r="K15" i="26"/>
  <c r="I15" i="26"/>
  <c r="K14" i="26"/>
  <c r="I14" i="26"/>
  <c r="K21" i="25"/>
  <c r="I21" i="25"/>
  <c r="K20" i="25"/>
  <c r="I20" i="25"/>
  <c r="K19" i="25"/>
  <c r="I19" i="25"/>
  <c r="K18" i="25"/>
  <c r="I18" i="25"/>
  <c r="K17" i="25"/>
  <c r="I17" i="25"/>
  <c r="K16" i="25"/>
  <c r="I16" i="25"/>
  <c r="K15" i="25"/>
  <c r="I15" i="25"/>
  <c r="K14" i="25"/>
  <c r="I14" i="25"/>
  <c r="K21" i="24"/>
  <c r="I21" i="24"/>
  <c r="K20" i="24"/>
  <c r="I20" i="24"/>
  <c r="K19" i="24"/>
  <c r="I19" i="24"/>
  <c r="K18" i="24"/>
  <c r="I18" i="24"/>
  <c r="K17" i="24"/>
  <c r="I17" i="24"/>
  <c r="K16" i="24"/>
  <c r="I16" i="24"/>
  <c r="K15" i="24"/>
  <c r="I15" i="24"/>
  <c r="K14" i="24"/>
  <c r="I14" i="24"/>
  <c r="F107" i="31" l="1"/>
  <c r="F106" i="31"/>
  <c r="F111" i="31"/>
  <c r="F104" i="31"/>
  <c r="F102" i="31"/>
  <c r="F103" i="31"/>
  <c r="F105" i="31"/>
  <c r="J3" i="31"/>
  <c r="F108" i="31" l="1"/>
  <c r="J2" i="31"/>
  <c r="B4" i="31"/>
  <c r="B3" i="31" l="1"/>
  <c r="B2" i="31" l="1"/>
  <c r="I16" i="31"/>
  <c r="I15" i="31"/>
  <c r="I14" i="31"/>
  <c r="I13" i="31"/>
  <c r="I19" i="31" s="1"/>
  <c r="G16" i="31"/>
  <c r="G15" i="31"/>
  <c r="G13" i="31"/>
  <c r="G19" i="31" s="1"/>
  <c r="H17" i="31" l="1"/>
  <c r="H18" i="31"/>
  <c r="J18" i="31"/>
  <c r="J17" i="31"/>
  <c r="K16" i="31"/>
  <c r="K15" i="31"/>
  <c r="L13" i="31"/>
  <c r="L16" i="31"/>
  <c r="L15" i="31"/>
  <c r="K14" i="31"/>
  <c r="L14" i="31"/>
  <c r="K13" i="31"/>
  <c r="L66" i="31"/>
  <c r="M65" i="31"/>
  <c r="M64" i="31"/>
  <c r="L63" i="31"/>
  <c r="L62" i="31"/>
  <c r="L61" i="31"/>
  <c r="M60" i="31"/>
  <c r="M59" i="31"/>
  <c r="M58" i="31"/>
  <c r="M57" i="31"/>
  <c r="M56" i="31"/>
  <c r="L55" i="31"/>
  <c r="L54" i="31"/>
  <c r="L53" i="31"/>
  <c r="M52" i="31"/>
  <c r="M51" i="31"/>
  <c r="K38" i="31"/>
  <c r="K34" i="31"/>
  <c r="M37" i="31"/>
  <c r="L36" i="31"/>
  <c r="M33" i="31"/>
  <c r="L32" i="31"/>
  <c r="J13" i="31" l="1"/>
  <c r="I34" i="31"/>
  <c r="L89" i="31"/>
  <c r="H15" i="31"/>
  <c r="H16" i="31"/>
  <c r="N79" i="31"/>
  <c r="M80" i="31"/>
  <c r="L81" i="31"/>
  <c r="K82" i="31"/>
  <c r="O82" i="31"/>
  <c r="N83" i="31"/>
  <c r="M84" i="31"/>
  <c r="L85" i="31"/>
  <c r="O86" i="31"/>
  <c r="N87" i="31"/>
  <c r="M88" i="31"/>
  <c r="J16" i="31"/>
  <c r="M55" i="31"/>
  <c r="J15" i="31"/>
  <c r="L59" i="31"/>
  <c r="L19" i="31"/>
  <c r="H13" i="31"/>
  <c r="J14" i="31"/>
  <c r="K19" i="31"/>
  <c r="I38" i="31"/>
  <c r="H14" i="31"/>
  <c r="K86" i="31"/>
  <c r="L79" i="31"/>
  <c r="K80" i="31"/>
  <c r="O80" i="31"/>
  <c r="N81" i="31"/>
  <c r="M82" i="31"/>
  <c r="L83" i="31"/>
  <c r="K84" i="31"/>
  <c r="O84" i="31"/>
  <c r="N85" i="31"/>
  <c r="M86" i="31"/>
  <c r="L87" i="31"/>
  <c r="K88" i="31"/>
  <c r="O88" i="31"/>
  <c r="N89" i="31"/>
  <c r="M63" i="31"/>
  <c r="M89" i="31"/>
  <c r="M34" i="31"/>
  <c r="K32" i="31"/>
  <c r="K36" i="31"/>
  <c r="K33" i="31"/>
  <c r="K37" i="31"/>
  <c r="J67" i="31"/>
  <c r="K67" i="31" s="1"/>
  <c r="M79" i="31"/>
  <c r="L80" i="31"/>
  <c r="K81" i="31"/>
  <c r="O81" i="31"/>
  <c r="N82" i="31"/>
  <c r="M83" i="31"/>
  <c r="L84" i="31"/>
  <c r="K85" i="31"/>
  <c r="O85" i="31"/>
  <c r="N86" i="31"/>
  <c r="M87" i="31"/>
  <c r="L88" i="31"/>
  <c r="K89" i="31"/>
  <c r="O89" i="31"/>
  <c r="M38" i="31"/>
  <c r="C25" i="31" s="1"/>
  <c r="L38" i="31"/>
  <c r="L58" i="31"/>
  <c r="M54" i="31"/>
  <c r="M62" i="31"/>
  <c r="M32" i="31"/>
  <c r="I33" i="31"/>
  <c r="L52" i="31"/>
  <c r="M66" i="31"/>
  <c r="K79" i="31"/>
  <c r="L82" i="31"/>
  <c r="M85" i="31"/>
  <c r="N88" i="31"/>
  <c r="M36" i="31"/>
  <c r="L65" i="31"/>
  <c r="L34" i="31"/>
  <c r="I37" i="31"/>
  <c r="L57" i="31"/>
  <c r="L60" i="31"/>
  <c r="N80" i="31"/>
  <c r="O83" i="31"/>
  <c r="K87" i="31"/>
  <c r="I32" i="31"/>
  <c r="I36" i="31"/>
  <c r="L33" i="31"/>
  <c r="L37" i="31"/>
  <c r="M53" i="31"/>
  <c r="L56" i="31"/>
  <c r="M61" i="31"/>
  <c r="L64" i="31"/>
  <c r="O79" i="31"/>
  <c r="M81" i="31"/>
  <c r="K83" i="31"/>
  <c r="N84" i="31"/>
  <c r="L86" i="31"/>
  <c r="O87" i="31"/>
  <c r="I31" i="31"/>
  <c r="K31" i="31"/>
  <c r="K35" i="31"/>
  <c r="H67" i="31"/>
  <c r="I64" i="31" s="1"/>
  <c r="L51" i="31"/>
  <c r="M31" i="31"/>
  <c r="G102" i="31" l="1"/>
  <c r="H19" i="31"/>
  <c r="J19" i="31"/>
  <c r="L67" i="31"/>
  <c r="I51" i="31"/>
  <c r="K66" i="31"/>
  <c r="K65" i="31"/>
  <c r="K58" i="31"/>
  <c r="K57" i="31"/>
  <c r="K62" i="31"/>
  <c r="K54" i="31"/>
  <c r="K61" i="31"/>
  <c r="K53" i="31"/>
  <c r="K64" i="31"/>
  <c r="K60" i="31"/>
  <c r="K56" i="31"/>
  <c r="K52" i="31"/>
  <c r="K63" i="31"/>
  <c r="K59" i="31"/>
  <c r="K55" i="31"/>
  <c r="K51" i="31"/>
  <c r="I57" i="31"/>
  <c r="I66" i="31"/>
  <c r="I55" i="31"/>
  <c r="M67" i="31"/>
  <c r="I65" i="31"/>
  <c r="I60" i="31"/>
  <c r="I56" i="31"/>
  <c r="I54" i="31"/>
  <c r="I53" i="31"/>
  <c r="I52" i="31"/>
  <c r="I58" i="31"/>
  <c r="I67" i="31"/>
  <c r="I61" i="31"/>
  <c r="I59" i="31"/>
  <c r="I63" i="31"/>
  <c r="I62" i="31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J50" i="26"/>
  <c r="K50" i="26" s="1"/>
  <c r="H50" i="26"/>
  <c r="I42" i="26" s="1"/>
  <c r="M49" i="26"/>
  <c r="L49" i="26"/>
  <c r="M48" i="26"/>
  <c r="L48" i="26"/>
  <c r="M47" i="26"/>
  <c r="L47" i="26"/>
  <c r="M46" i="26"/>
  <c r="L46" i="26"/>
  <c r="M45" i="26"/>
  <c r="L45" i="26"/>
  <c r="M44" i="26"/>
  <c r="L44" i="26"/>
  <c r="M43" i="26"/>
  <c r="L43" i="26"/>
  <c r="M42" i="26"/>
  <c r="L42" i="26"/>
  <c r="M41" i="26"/>
  <c r="L41" i="26"/>
  <c r="M40" i="26"/>
  <c r="L40" i="26"/>
  <c r="M39" i="26"/>
  <c r="L39" i="26"/>
  <c r="M38" i="26"/>
  <c r="L38" i="26"/>
  <c r="M37" i="26"/>
  <c r="L37" i="26"/>
  <c r="M36" i="26"/>
  <c r="L36" i="26"/>
  <c r="M35" i="26"/>
  <c r="L35" i="26"/>
  <c r="M34" i="26"/>
  <c r="L34" i="26"/>
  <c r="M21" i="26"/>
  <c r="C8" i="26" s="1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B3" i="26"/>
  <c r="J2" i="26"/>
  <c r="B2" i="26"/>
  <c r="O72" i="25"/>
  <c r="N72" i="25"/>
  <c r="M72" i="25"/>
  <c r="L72" i="25"/>
  <c r="K72" i="25"/>
  <c r="O71" i="25"/>
  <c r="N71" i="25"/>
  <c r="M71" i="25"/>
  <c r="L71" i="25"/>
  <c r="K71" i="25"/>
  <c r="O70" i="25"/>
  <c r="N70" i="25"/>
  <c r="M70" i="25"/>
  <c r="L70" i="25"/>
  <c r="K70" i="25"/>
  <c r="O69" i="25"/>
  <c r="N69" i="25"/>
  <c r="M69" i="25"/>
  <c r="L69" i="25"/>
  <c r="K69" i="25"/>
  <c r="O68" i="25"/>
  <c r="N68" i="25"/>
  <c r="M68" i="25"/>
  <c r="L68" i="25"/>
  <c r="K68" i="25"/>
  <c r="O67" i="25"/>
  <c r="N67" i="25"/>
  <c r="M67" i="25"/>
  <c r="L67" i="25"/>
  <c r="K67" i="25"/>
  <c r="O66" i="25"/>
  <c r="N66" i="25"/>
  <c r="M66" i="25"/>
  <c r="L66" i="25"/>
  <c r="K66" i="25"/>
  <c r="O65" i="25"/>
  <c r="N65" i="25"/>
  <c r="M65" i="25"/>
  <c r="L65" i="25"/>
  <c r="K65" i="25"/>
  <c r="O64" i="25"/>
  <c r="N64" i="25"/>
  <c r="M64" i="25"/>
  <c r="L64" i="25"/>
  <c r="K64" i="25"/>
  <c r="O63" i="25"/>
  <c r="N63" i="25"/>
  <c r="M63" i="25"/>
  <c r="L63" i="25"/>
  <c r="K63" i="25"/>
  <c r="O62" i="25"/>
  <c r="N62" i="25"/>
  <c r="M62" i="25"/>
  <c r="L62" i="25"/>
  <c r="K62" i="25"/>
  <c r="J50" i="25"/>
  <c r="K50" i="25" s="1"/>
  <c r="H50" i="25"/>
  <c r="I40" i="25" s="1"/>
  <c r="M49" i="25"/>
  <c r="L49" i="25"/>
  <c r="M48" i="25"/>
  <c r="L48" i="25"/>
  <c r="M47" i="25"/>
  <c r="L47" i="25"/>
  <c r="M46" i="25"/>
  <c r="L46" i="25"/>
  <c r="M45" i="25"/>
  <c r="L45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21" i="25"/>
  <c r="C8" i="25" s="1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B3" i="25"/>
  <c r="J2" i="25"/>
  <c r="B2" i="25"/>
  <c r="O72" i="24"/>
  <c r="N72" i="24"/>
  <c r="M72" i="24"/>
  <c r="L72" i="24"/>
  <c r="K72" i="24"/>
  <c r="O71" i="24"/>
  <c r="N71" i="24"/>
  <c r="M71" i="24"/>
  <c r="L71" i="24"/>
  <c r="K71" i="24"/>
  <c r="O70" i="24"/>
  <c r="N70" i="24"/>
  <c r="M70" i="24"/>
  <c r="L70" i="24"/>
  <c r="K70" i="24"/>
  <c r="O69" i="24"/>
  <c r="N69" i="24"/>
  <c r="M69" i="24"/>
  <c r="L69" i="24"/>
  <c r="K69" i="24"/>
  <c r="O68" i="24"/>
  <c r="N68" i="24"/>
  <c r="M68" i="24"/>
  <c r="L68" i="24"/>
  <c r="K68" i="24"/>
  <c r="O67" i="24"/>
  <c r="N67" i="24"/>
  <c r="M67" i="24"/>
  <c r="L67" i="24"/>
  <c r="K67" i="24"/>
  <c r="O66" i="24"/>
  <c r="N66" i="24"/>
  <c r="M66" i="24"/>
  <c r="L66" i="24"/>
  <c r="K66" i="24"/>
  <c r="O65" i="24"/>
  <c r="N65" i="24"/>
  <c r="M65" i="24"/>
  <c r="L65" i="24"/>
  <c r="K65" i="24"/>
  <c r="O64" i="24"/>
  <c r="N64" i="24"/>
  <c r="M64" i="24"/>
  <c r="L64" i="24"/>
  <c r="K64" i="24"/>
  <c r="O63" i="24"/>
  <c r="N63" i="24"/>
  <c r="M63" i="24"/>
  <c r="L63" i="24"/>
  <c r="K63" i="24"/>
  <c r="O62" i="24"/>
  <c r="N62" i="24"/>
  <c r="M62" i="24"/>
  <c r="L62" i="24"/>
  <c r="K62" i="24"/>
  <c r="J50" i="24"/>
  <c r="K46" i="24" s="1"/>
  <c r="H50" i="24"/>
  <c r="M49" i="24"/>
  <c r="L49" i="24"/>
  <c r="K49" i="24"/>
  <c r="M48" i="24"/>
  <c r="L48" i="24"/>
  <c r="M47" i="24"/>
  <c r="L47" i="24"/>
  <c r="M46" i="24"/>
  <c r="L46" i="24"/>
  <c r="M45" i="24"/>
  <c r="L45" i="24"/>
  <c r="M44" i="24"/>
  <c r="L44" i="24"/>
  <c r="M43" i="24"/>
  <c r="L43" i="24"/>
  <c r="M42" i="24"/>
  <c r="L42" i="24"/>
  <c r="M41" i="24"/>
  <c r="L41" i="24"/>
  <c r="K41" i="24"/>
  <c r="M40" i="24"/>
  <c r="L40" i="24"/>
  <c r="M39" i="24"/>
  <c r="L39" i="24"/>
  <c r="M38" i="24"/>
  <c r="L38" i="24"/>
  <c r="M37" i="24"/>
  <c r="L37" i="24"/>
  <c r="K37" i="24"/>
  <c r="M36" i="24"/>
  <c r="L36" i="24"/>
  <c r="M35" i="24"/>
  <c r="L35" i="24"/>
  <c r="M34" i="24"/>
  <c r="L34" i="24"/>
  <c r="M21" i="24"/>
  <c r="C8" i="24" s="1"/>
  <c r="L21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B3" i="24"/>
  <c r="J2" i="24"/>
  <c r="B2" i="24"/>
  <c r="I34" i="26" l="1"/>
  <c r="I34" i="25"/>
  <c r="I42" i="25"/>
  <c r="I38" i="26"/>
  <c r="I43" i="26"/>
  <c r="I35" i="26"/>
  <c r="K49" i="25"/>
  <c r="I38" i="25"/>
  <c r="I46" i="25"/>
  <c r="I36" i="25"/>
  <c r="I44" i="25"/>
  <c r="I39" i="26"/>
  <c r="I47" i="26"/>
  <c r="I46" i="26"/>
  <c r="M73" i="26" s="1"/>
  <c r="K45" i="24"/>
  <c r="I37" i="26"/>
  <c r="I41" i="26"/>
  <c r="I45" i="26"/>
  <c r="I49" i="26"/>
  <c r="N73" i="26" s="1"/>
  <c r="I36" i="26"/>
  <c r="I40" i="26"/>
  <c r="I44" i="26"/>
  <c r="I48" i="26"/>
  <c r="M50" i="25"/>
  <c r="K48" i="25"/>
  <c r="I35" i="25"/>
  <c r="I39" i="25"/>
  <c r="I43" i="25"/>
  <c r="I47" i="25"/>
  <c r="I37" i="25"/>
  <c r="I41" i="25"/>
  <c r="I45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O73" i="26"/>
  <c r="L73" i="26"/>
  <c r="K73" i="26"/>
  <c r="L50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I50" i="26"/>
  <c r="M50" i="26"/>
  <c r="I48" i="25"/>
  <c r="I49" i="25"/>
  <c r="L50" i="25"/>
  <c r="I50" i="25"/>
  <c r="K36" i="24"/>
  <c r="K40" i="24"/>
  <c r="K44" i="24"/>
  <c r="K48" i="24"/>
  <c r="K50" i="24"/>
  <c r="K35" i="24"/>
  <c r="K39" i="24"/>
  <c r="K43" i="24"/>
  <c r="K47" i="24"/>
  <c r="K34" i="24"/>
  <c r="K38" i="24"/>
  <c r="K42" i="24"/>
  <c r="M50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L50" i="24"/>
  <c r="I50" i="24"/>
  <c r="C56" i="26" l="1"/>
  <c r="C28" i="26"/>
  <c r="C28" i="25"/>
  <c r="C28" i="24"/>
  <c r="O73" i="25"/>
  <c r="L73" i="25"/>
  <c r="N73" i="25"/>
  <c r="M73" i="25"/>
  <c r="K73" i="25"/>
  <c r="O73" i="24"/>
  <c r="L73" i="24"/>
  <c r="N73" i="24"/>
  <c r="M73" i="24"/>
  <c r="K73" i="24"/>
  <c r="C56" i="25" l="1"/>
  <c r="J2" i="8"/>
  <c r="K63" i="8" l="1"/>
  <c r="L63" i="8"/>
  <c r="M63" i="8"/>
  <c r="N63" i="8"/>
  <c r="O63" i="8"/>
  <c r="K64" i="8"/>
  <c r="L64" i="8"/>
  <c r="M64" i="8"/>
  <c r="N64" i="8"/>
  <c r="O64" i="8"/>
  <c r="K65" i="8"/>
  <c r="L65" i="8"/>
  <c r="M65" i="8"/>
  <c r="N65" i="8"/>
  <c r="O65" i="8"/>
  <c r="K66" i="8"/>
  <c r="L66" i="8"/>
  <c r="M66" i="8"/>
  <c r="N66" i="8"/>
  <c r="O66" i="8"/>
  <c r="K67" i="8"/>
  <c r="L67" i="8"/>
  <c r="M67" i="8"/>
  <c r="N67" i="8"/>
  <c r="O67" i="8"/>
  <c r="K68" i="8"/>
  <c r="L68" i="8"/>
  <c r="M68" i="8"/>
  <c r="N68" i="8"/>
  <c r="O68" i="8"/>
  <c r="K69" i="8"/>
  <c r="L69" i="8"/>
  <c r="M69" i="8"/>
  <c r="N69" i="8"/>
  <c r="O69" i="8"/>
  <c r="K70" i="8"/>
  <c r="L70" i="8"/>
  <c r="M70" i="8"/>
  <c r="N70" i="8"/>
  <c r="O70" i="8"/>
  <c r="K71" i="8"/>
  <c r="L71" i="8"/>
  <c r="M71" i="8"/>
  <c r="N71" i="8"/>
  <c r="O71" i="8"/>
  <c r="K72" i="8"/>
  <c r="L72" i="8"/>
  <c r="M72" i="8"/>
  <c r="N72" i="8"/>
  <c r="O72" i="8"/>
  <c r="L62" i="8"/>
  <c r="M62" i="8"/>
  <c r="N62" i="8"/>
  <c r="O62" i="8"/>
  <c r="K62" i="8"/>
  <c r="M49" i="8" l="1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K49" i="8"/>
  <c r="H50" i="8"/>
  <c r="I42" i="8" s="1"/>
  <c r="B3" i="8"/>
  <c r="M21" i="8"/>
  <c r="C8" i="8" s="1"/>
  <c r="M20" i="8"/>
  <c r="M19" i="8"/>
  <c r="M18" i="8"/>
  <c r="M17" i="8"/>
  <c r="M16" i="8"/>
  <c r="M15" i="8"/>
  <c r="M14" i="8"/>
  <c r="L21" i="8"/>
  <c r="L20" i="8"/>
  <c r="L19" i="8"/>
  <c r="L18" i="8"/>
  <c r="L17" i="8"/>
  <c r="L16" i="8"/>
  <c r="L15" i="8"/>
  <c r="L14" i="8"/>
  <c r="K21" i="8"/>
  <c r="K20" i="8"/>
  <c r="K19" i="8"/>
  <c r="K18" i="8"/>
  <c r="K17" i="8"/>
  <c r="K16" i="8"/>
  <c r="K15" i="8"/>
  <c r="K14" i="8"/>
  <c r="I21" i="8"/>
  <c r="I20" i="8"/>
  <c r="I19" i="8"/>
  <c r="I18" i="8"/>
  <c r="I17" i="8"/>
  <c r="I16" i="8"/>
  <c r="I15" i="8"/>
  <c r="I14" i="8"/>
  <c r="K36" i="8" l="1"/>
  <c r="L50" i="8"/>
  <c r="I34" i="8"/>
  <c r="I36" i="8"/>
  <c r="K34" i="8"/>
  <c r="I47" i="8"/>
  <c r="K42" i="8"/>
  <c r="K44" i="8"/>
  <c r="K50" i="8"/>
  <c r="I38" i="8"/>
  <c r="I43" i="8"/>
  <c r="I48" i="8"/>
  <c r="M50" i="8"/>
  <c r="I39" i="8"/>
  <c r="I44" i="8"/>
  <c r="I50" i="8"/>
  <c r="K38" i="8"/>
  <c r="K46" i="8"/>
  <c r="I35" i="8"/>
  <c r="I40" i="8"/>
  <c r="I46" i="8"/>
  <c r="K40" i="8"/>
  <c r="K48" i="8"/>
  <c r="I37" i="8"/>
  <c r="I41" i="8"/>
  <c r="I45" i="8"/>
  <c r="I49" i="8"/>
  <c r="K35" i="8"/>
  <c r="K39" i="8"/>
  <c r="K43" i="8"/>
  <c r="K47" i="8"/>
  <c r="K37" i="8"/>
  <c r="K41" i="8"/>
  <c r="K45" i="8"/>
  <c r="C28" i="8" l="1"/>
  <c r="O90" i="31"/>
  <c r="O73" i="8"/>
  <c r="K73" i="8" l="1"/>
  <c r="M73" i="8"/>
  <c r="M90" i="31"/>
  <c r="L73" i="8"/>
  <c r="C56" i="8" s="1"/>
  <c r="L90" i="31"/>
  <c r="N73" i="8"/>
  <c r="N90" i="31"/>
  <c r="B2" i="8"/>
  <c r="K90" i="31" l="1"/>
</calcChain>
</file>

<file path=xl/sharedStrings.xml><?xml version="1.0" encoding="utf-8"?>
<sst xmlns="http://schemas.openxmlformats.org/spreadsheetml/2006/main" count="566" uniqueCount="102">
  <si>
    <t>Impuesto a la Renta</t>
  </si>
  <si>
    <t xml:space="preserve">   Tercera Categoría</t>
  </si>
  <si>
    <t xml:space="preserve">   Quinta Categoría</t>
  </si>
  <si>
    <t xml:space="preserve">   Regularización</t>
  </si>
  <si>
    <t xml:space="preserve">   Cuarta Categoría</t>
  </si>
  <si>
    <t xml:space="preserve">   Primera Categoría</t>
  </si>
  <si>
    <t xml:space="preserve">   Segunda Categoría</t>
  </si>
  <si>
    <t xml:space="preserve">   No domiciliados</t>
  </si>
  <si>
    <t xml:space="preserve">   Otras Rentas</t>
  </si>
  <si>
    <t>A la Producción y Consumo</t>
  </si>
  <si>
    <t>Impuesto General a las Ventas (IGV)</t>
  </si>
  <si>
    <t>Impuesto Selectivo al Consumo (ISC)</t>
  </si>
  <si>
    <t>Otros Ingresos</t>
  </si>
  <si>
    <t>IR</t>
  </si>
  <si>
    <t>IGV</t>
  </si>
  <si>
    <t>ISC</t>
  </si>
  <si>
    <t>Total Tributos internos</t>
  </si>
  <si>
    <t xml:space="preserve">   Imp. General a las Ventas</t>
  </si>
  <si>
    <t xml:space="preserve">   Imp. Selectivo al Consumo</t>
  </si>
  <si>
    <t>Otros</t>
  </si>
  <si>
    <t>Millones de S/</t>
  </si>
  <si>
    <t>Tipo de Impuesto</t>
  </si>
  <si>
    <t>ÍNDICE</t>
  </si>
  <si>
    <t>1. Recaudación Tributos Internos</t>
  </si>
  <si>
    <t>Tercera Categoría</t>
  </si>
  <si>
    <t>Quinta Categoría</t>
  </si>
  <si>
    <t>(Millones de S/)</t>
  </si>
  <si>
    <t>Part. %</t>
  </si>
  <si>
    <t>Var. %</t>
  </si>
  <si>
    <t>Var. 2016/2015</t>
  </si>
  <si>
    <t>Fuente: SUNAT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</si>
  <si>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Impuesto a la Producción y Consumo</t>
  </si>
  <si>
    <t xml:space="preserve">Recaudación de Tributos Internos  2016  </t>
  </si>
  <si>
    <t>Tipo de Impuesto*</t>
  </si>
  <si>
    <t xml:space="preserve">*Principales cargas tributarias </t>
  </si>
  <si>
    <t>2. Recaudación Tributos Internos - Detalle de cargas Tributarias</t>
  </si>
  <si>
    <t>Total Tributos Internos</t>
  </si>
  <si>
    <t xml:space="preserve">   Régimen Especial del IR</t>
  </si>
  <si>
    <t xml:space="preserve">   Imp. Solidaridad a la Niñez Desamp</t>
  </si>
  <si>
    <t xml:space="preserve">   Imp. Extraordinario de Prom. Turística</t>
  </si>
  <si>
    <t>Años</t>
  </si>
  <si>
    <t>Total Anual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</si>
  <si>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</si>
  <si>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Ingresos Tributarios Recaudados 2004-2016</t>
  </si>
  <si>
    <t>(Variación Porcentual)</t>
  </si>
  <si>
    <t>Ingresos Tributarios Recaudados 2005-2016</t>
  </si>
  <si>
    <t>3. Ingresos Tributarios recaudados por la SUNAT, 2004-2016</t>
  </si>
  <si>
    <t>Regiones</t>
  </si>
  <si>
    <t>Macro Región</t>
  </si>
  <si>
    <t>1. Recaudación Tributos Internos por regiones</t>
  </si>
  <si>
    <t>Fuente: SUNAT                                                                                                                                                             Elaboración: CIE-PERUCÁMARAS</t>
  </si>
  <si>
    <t>Ingresos Tributarios (Mlls. S/)</t>
  </si>
  <si>
    <t>2. Recaudación Tributos Internos - Principales tributos</t>
  </si>
  <si>
    <t>3. Recaudación Tributos Internos - Detalle de cargas Tributarias</t>
  </si>
  <si>
    <t>4. Ingresos Tributarios recaudados por la SUNAT, 2004-2016</t>
  </si>
  <si>
    <t>Regularización</t>
  </si>
  <si>
    <t>Segunda Categoría</t>
  </si>
  <si>
    <t>Cuarta Categoría</t>
  </si>
  <si>
    <t>5. Recaudacion Tributaria y Contribuyentes al I Trimestre del 2016</t>
  </si>
  <si>
    <t>Región</t>
  </si>
  <si>
    <t>Part. Macro Región</t>
  </si>
  <si>
    <t>Total Nacional (Miles)</t>
  </si>
  <si>
    <t>"Ingresos tributarios internos recaudados por la SUNAT - 2016"</t>
  </si>
  <si>
    <t>Fuente: SUNAT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</si>
  <si>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Otras Rentas</t>
  </si>
  <si>
    <t>Contribuyentes</t>
  </si>
  <si>
    <t>Número de Contribuyentes y Participación, Dic- 2016</t>
  </si>
  <si>
    <t>(Miles de contribuyentes)</t>
  </si>
  <si>
    <t>IR - Tercera</t>
  </si>
  <si>
    <t>IR . Quinta</t>
  </si>
  <si>
    <t>Primera Categoría</t>
  </si>
  <si>
    <t>No domiciliados</t>
  </si>
  <si>
    <t>Régimen Especial del IR</t>
  </si>
  <si>
    <t>Recaudación %</t>
  </si>
  <si>
    <t>Información ampliada del Reporte Regional de la Macro Región Sur - Edición N° 228</t>
  </si>
  <si>
    <t>Lunes, 27 de febrero de 2017</t>
  </si>
  <si>
    <t>Sur</t>
  </si>
  <si>
    <t>Arequipa</t>
  </si>
  <si>
    <t>Cusco</t>
  </si>
  <si>
    <t>Madre de Dios</t>
  </si>
  <si>
    <t>Moquegua</t>
  </si>
  <si>
    <t>Puno</t>
  </si>
  <si>
    <t>Tacna</t>
  </si>
  <si>
    <t>Año</t>
  </si>
  <si>
    <t>SUR: Número de Contribuyentes Activos en el periodo 2006-2016</t>
  </si>
  <si>
    <t>Var. % prom</t>
  </si>
  <si>
    <t>6. Ingresos Tributarios recaudados por la SUNAT en terminos reales, 2004-2016</t>
  </si>
  <si>
    <t>Macro Sur</t>
  </si>
  <si>
    <t>Var. % Sur</t>
  </si>
  <si>
    <t>Fuente: SUNAT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</si>
  <si>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(Millones de S/ del 2009)</t>
  </si>
  <si>
    <t>Nominal (Millones S/)</t>
  </si>
  <si>
    <t>Real (Millones S/ 2009)</t>
  </si>
  <si>
    <t>A diciembre del 2016, en la macro región se registraron 1'267,600  contribuyentes activos,  15,4% del total a nivel Nacional, creciendo 7,3% respecto a diciembre del 2015</t>
  </si>
  <si>
    <t>La recaudación al interior del país sin el efecto de la inflación alcanzó un crecimiento negativo de 0,8% respecto al año anterior (2015). Sin embargo esta reducción es menor al registrado el año pasado de 10,6% posiblemente sea un cambio de tendencia.</t>
  </si>
  <si>
    <t>Macro Región Sur: Ingresos tributarios internos recaudados por la SUNAT, 2016</t>
  </si>
  <si>
    <t>AREQUIPA: Ingresos tributarios internos recaudados por la SUNAT, 2016</t>
  </si>
  <si>
    <t>CUSCO: Ingresos tributarios internos recaudados por la SUNAT, 2016</t>
  </si>
  <si>
    <t>MADRE DE DIOS: Ingresos tributarios internos recaudados por la SUNAT, 2016</t>
  </si>
  <si>
    <t>MOQUEGUA: Ingresos tributarios internos recaudados por la SUNAT, 2016</t>
  </si>
  <si>
    <t>PUNO: Ingresos tributarios internos recaudados por la SUNAT, 2016</t>
  </si>
  <si>
    <t>TACNA: Ingresos tributarios internos recaudados por la SUNAT,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</si>
</sst>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#,##0.0"/>
    <numFmt numFmtId="166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14"/>
      <color theme="1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sz val="9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39" fontId="5" fillId="2" borderId="0" xfId="2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10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0" fillId="4" borderId="0" xfId="0" applyFont="1" applyFill="1" applyBorder="1"/>
    <xf numFmtId="0" fontId="8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2" fillId="4" borderId="0" xfId="0" applyFont="1" applyFill="1" applyBorder="1" applyAlignment="1">
      <alignment horizontal="left"/>
    </xf>
    <xf numFmtId="164" fontId="12" fillId="2" borderId="3" xfId="1" applyNumberFormat="1" applyFont="1" applyFill="1" applyBorder="1" applyAlignment="1">
      <alignment vertical="center"/>
    </xf>
    <xf numFmtId="164" fontId="12" fillId="4" borderId="3" xfId="1" applyNumberFormat="1" applyFont="1" applyFill="1" applyBorder="1" applyAlignment="1">
      <alignment vertical="center"/>
    </xf>
    <xf numFmtId="0" fontId="19" fillId="5" borderId="3" xfId="0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/>
    </xf>
    <xf numFmtId="0" fontId="0" fillId="2" borderId="11" xfId="0" applyFont="1" applyFill="1" applyBorder="1" applyAlignment="1"/>
    <xf numFmtId="0" fontId="0" fillId="2" borderId="11" xfId="0" applyFont="1" applyFill="1" applyBorder="1"/>
    <xf numFmtId="0" fontId="7" fillId="2" borderId="2" xfId="0" applyFont="1" applyFill="1" applyBorder="1" applyAlignment="1">
      <alignment vertical="center"/>
    </xf>
    <xf numFmtId="165" fontId="12" fillId="3" borderId="3" xfId="3" applyNumberFormat="1" applyFont="1" applyFill="1" applyBorder="1" applyAlignment="1">
      <alignment vertical="center"/>
    </xf>
    <xf numFmtId="165" fontId="7" fillId="2" borderId="3" xfId="0" applyNumberFormat="1" applyFont="1" applyFill="1" applyBorder="1"/>
    <xf numFmtId="165" fontId="12" fillId="2" borderId="3" xfId="3" applyNumberFormat="1" applyFont="1" applyFill="1" applyBorder="1" applyAlignment="1">
      <alignment vertical="center"/>
    </xf>
    <xf numFmtId="165" fontId="12" fillId="3" borderId="3" xfId="1" applyNumberFormat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164" fontId="7" fillId="2" borderId="3" xfId="1" applyNumberFormat="1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0" fontId="19" fillId="5" borderId="13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3" fontId="0" fillId="2" borderId="0" xfId="0" applyNumberFormat="1" applyFont="1" applyFill="1" applyBorder="1"/>
    <xf numFmtId="164" fontId="0" fillId="2" borderId="0" xfId="1" applyNumberFormat="1" applyFont="1" applyFill="1" applyBorder="1"/>
    <xf numFmtId="165" fontId="7" fillId="2" borderId="3" xfId="1" applyNumberFormat="1" applyFont="1" applyFill="1" applyBorder="1"/>
    <xf numFmtId="165" fontId="22" fillId="3" borderId="3" xfId="1" applyNumberFormat="1" applyFont="1" applyFill="1" applyBorder="1"/>
    <xf numFmtId="164" fontId="7" fillId="3" borderId="3" xfId="1" applyNumberFormat="1" applyFont="1" applyFill="1" applyBorder="1"/>
    <xf numFmtId="165" fontId="7" fillId="3" borderId="3" xfId="0" applyNumberFormat="1" applyFont="1" applyFill="1" applyBorder="1"/>
    <xf numFmtId="165" fontId="7" fillId="3" borderId="3" xfId="1" applyNumberFormat="1" applyFont="1" applyFill="1" applyBorder="1"/>
    <xf numFmtId="165" fontId="12" fillId="4" borderId="3" xfId="3" applyNumberFormat="1" applyFont="1" applyFill="1" applyBorder="1" applyAlignment="1">
      <alignment vertical="center"/>
    </xf>
    <xf numFmtId="165" fontId="12" fillId="4" borderId="3" xfId="1" applyNumberFormat="1" applyFont="1" applyFill="1" applyBorder="1" applyAlignment="1">
      <alignment vertical="center"/>
    </xf>
    <xf numFmtId="165" fontId="22" fillId="4" borderId="3" xfId="1" applyNumberFormat="1" applyFont="1" applyFill="1" applyBorder="1"/>
    <xf numFmtId="164" fontId="7" fillId="4" borderId="3" xfId="1" applyNumberFormat="1" applyFont="1" applyFill="1" applyBorder="1"/>
    <xf numFmtId="165" fontId="7" fillId="4" borderId="3" xfId="0" applyNumberFormat="1" applyFont="1" applyFill="1" applyBorder="1"/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/>
    <xf numFmtId="0" fontId="12" fillId="2" borderId="11" xfId="4" applyFont="1" applyFill="1" applyBorder="1"/>
    <xf numFmtId="3" fontId="0" fillId="2" borderId="6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5" fillId="2" borderId="0" xfId="0" applyFont="1" applyFill="1" applyBorder="1"/>
    <xf numFmtId="3" fontId="24" fillId="5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/>
    <xf numFmtId="165" fontId="15" fillId="2" borderId="0" xfId="0" applyNumberFormat="1" applyFont="1" applyFill="1" applyBorder="1"/>
    <xf numFmtId="165" fontId="23" fillId="2" borderId="0" xfId="0" applyNumberFormat="1" applyFont="1" applyFill="1" applyBorder="1"/>
    <xf numFmtId="165" fontId="7" fillId="2" borderId="0" xfId="0" applyNumberFormat="1" applyFont="1" applyFill="1" applyBorder="1"/>
    <xf numFmtId="39" fontId="5" fillId="2" borderId="0" xfId="2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ont="1" applyFill="1" applyBorder="1" applyAlignment="1"/>
    <xf numFmtId="0" fontId="8" fillId="2" borderId="1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164" fontId="7" fillId="4" borderId="3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166" fontId="25" fillId="2" borderId="0" xfId="0" applyNumberFormat="1" applyFont="1" applyFill="1"/>
    <xf numFmtId="164" fontId="25" fillId="2" borderId="0" xfId="1" applyNumberFormat="1" applyFont="1" applyFill="1"/>
    <xf numFmtId="0" fontId="25" fillId="2" borderId="0" xfId="0" applyFont="1" applyFill="1" applyAlignment="1">
      <alignment horizontal="right"/>
    </xf>
    <xf numFmtId="0" fontId="25" fillId="2" borderId="0" xfId="0" applyFont="1" applyFill="1" applyBorder="1"/>
    <xf numFmtId="0" fontId="25" fillId="2" borderId="0" xfId="0" applyFont="1" applyFill="1" applyAlignment="1">
      <alignment horizontal="left"/>
    </xf>
    <xf numFmtId="3" fontId="7" fillId="2" borderId="3" xfId="0" applyNumberFormat="1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0" fontId="24" fillId="5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7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/>
    </xf>
    <xf numFmtId="165" fontId="7" fillId="6" borderId="3" xfId="0" applyNumberFormat="1" applyFont="1" applyFill="1" applyBorder="1"/>
    <xf numFmtId="165" fontId="27" fillId="2" borderId="0" xfId="0" applyNumberFormat="1" applyFont="1" applyFill="1" applyBorder="1"/>
    <xf numFmtId="165" fontId="25" fillId="2" borderId="0" xfId="0" applyNumberFormat="1" applyFont="1" applyFill="1"/>
    <xf numFmtId="0" fontId="28" fillId="5" borderId="3" xfId="0" applyFont="1" applyFill="1" applyBorder="1" applyAlignment="1">
      <alignment horizontal="left" vertical="center"/>
    </xf>
    <xf numFmtId="0" fontId="29" fillId="2" borderId="0" xfId="0" applyFont="1" applyFill="1"/>
    <xf numFmtId="166" fontId="29" fillId="2" borderId="0" xfId="0" applyNumberFormat="1" applyFont="1" applyFill="1"/>
    <xf numFmtId="0" fontId="29" fillId="2" borderId="0" xfId="0" applyFont="1" applyFill="1" applyBorder="1"/>
    <xf numFmtId="0" fontId="25" fillId="2" borderId="0" xfId="0" applyFont="1" applyFill="1" applyAlignment="1"/>
    <xf numFmtId="9" fontId="0" fillId="2" borderId="0" xfId="1" applyFont="1" applyFill="1" applyBorder="1"/>
    <xf numFmtId="164" fontId="30" fillId="6" borderId="3" xfId="1" applyNumberFormat="1" applyFont="1" applyFill="1" applyBorder="1"/>
    <xf numFmtId="0" fontId="31" fillId="2" borderId="0" xfId="0" applyFont="1" applyFill="1"/>
    <xf numFmtId="0" fontId="16" fillId="2" borderId="3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32" fillId="2" borderId="0" xfId="0" applyFont="1" applyFill="1"/>
    <xf numFmtId="165" fontId="25" fillId="2" borderId="0" xfId="0" applyNumberFormat="1" applyFont="1" applyFill="1" applyBorder="1"/>
    <xf numFmtId="0" fontId="34" fillId="2" borderId="0" xfId="0" applyFont="1" applyFill="1"/>
    <xf numFmtId="9" fontId="25" fillId="2" borderId="0" xfId="1" applyFont="1" applyFill="1"/>
    <xf numFmtId="0" fontId="33" fillId="2" borderId="0" xfId="0" applyFont="1" applyFill="1"/>
    <xf numFmtId="0" fontId="16" fillId="6" borderId="3" xfId="0" applyFont="1" applyFill="1" applyBorder="1" applyAlignment="1">
      <alignment horizontal="left"/>
    </xf>
    <xf numFmtId="164" fontId="7" fillId="2" borderId="0" xfId="1" applyNumberFormat="1" applyFont="1" applyFill="1" applyBorder="1"/>
    <xf numFmtId="0" fontId="16" fillId="2" borderId="3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164" fontId="36" fillId="2" borderId="3" xfId="1" applyNumberFormat="1" applyFont="1" applyFill="1" applyBorder="1"/>
    <xf numFmtId="0" fontId="26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2" borderId="0" xfId="6" applyFont="1" applyFill="1" applyAlignment="1">
      <alignment horizontal="center"/>
    </xf>
    <xf numFmtId="0" fontId="3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left" vertical="center" wrapText="1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BF3F6"/>
      <color rgb="FFFDE3F1"/>
      <color rgb="FFFCF6F8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>
                <a:latin typeface="Arial Narrow" panose="020B0606020202030204" pitchFamily="34" charset="0"/>
              </a:rPr>
              <a:t>MACRO REGIÓN SUR: INGRESOS</a:t>
            </a:r>
            <a:r>
              <a:rPr lang="es-PE" sz="1000" baseline="0">
                <a:latin typeface="Arial Narrow" panose="020B0606020202030204" pitchFamily="34" charset="0"/>
              </a:rPr>
              <a:t> TRIBUTARIOS RECAUDADOS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aseline="0">
                <a:latin typeface="Arial Narrow" panose="020B0606020202030204" pitchFamily="34" charset="0"/>
              </a:rPr>
              <a:t>POR LA SUNAT SEGÚN REGIÓN 2016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aseline="0">
                <a:latin typeface="Arial Narrow" panose="020B0606020202030204" pitchFamily="34" charset="0"/>
              </a:rPr>
              <a:t>(Millones de soles, porcentaje)</a:t>
            </a:r>
            <a:endParaRPr lang="es-PE" sz="1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368866025415113"/>
          <c:y val="1.7638888888888888E-2"/>
        </c:manualLayout>
      </c:layout>
      <c:overlay val="0"/>
    </c:title>
    <c:autoTitleDeleted val="0"/>
    <c:view3D>
      <c:rotX val="30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80483651037621"/>
          <c:y val="0.16361180555555555"/>
          <c:w val="0.41024483311529797"/>
          <c:h val="0.76097083333333337"/>
        </c:manualLayout>
      </c:layout>
      <c:pie3DChart>
        <c:varyColors val="1"/>
        <c:ser>
          <c:idx val="0"/>
          <c:order val="0"/>
          <c:tx>
            <c:strRef>
              <c:f>Sur!$V$10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</c:spPr>
          <c:explosion val="7"/>
          <c:dLbls>
            <c:dLbl>
              <c:idx val="0"/>
              <c:layout>
                <c:manualLayout>
                  <c:x val="0.27687166666666668"/>
                  <c:y val="9.70138888888888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Arequipa
2,153.1
61.1%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0146148148148149"/>
                  <c:y val="-6.173645833333333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3.0505925925925926E-2"/>
                  <c:y val="1.881562499999999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8.943872345058039E-2"/>
                  <c:y val="-3.4722222230306619E-7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1482376038128204"/>
                  <c:y val="-0.12788194444444445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8.4360313749513346E-2"/>
                  <c:y val="-0.286631944444444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Sur!$T$11:$T$16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Sur!$V$11:$V$16</c:f>
              <c:numCache>
                <c:formatCode>#,##0.0</c:formatCode>
                <c:ptCount val="6"/>
                <c:pt idx="0">
                  <c:v>2153.0655686999999</c:v>
                </c:pt>
                <c:pt idx="1">
                  <c:v>645.0381567899999</c:v>
                </c:pt>
                <c:pt idx="2">
                  <c:v>325.98979113999997</c:v>
                </c:pt>
                <c:pt idx="3">
                  <c:v>218.94035355999998</c:v>
                </c:pt>
                <c:pt idx="4">
                  <c:v>105.38671937999999</c:v>
                </c:pt>
                <c:pt idx="5">
                  <c:v>73.526807950000006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Macro Región</a:t>
            </a:r>
            <a:r>
              <a:rPr lang="en-US" sz="10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Sur</a:t>
            </a: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: Ingresos Tributarios</a:t>
            </a:r>
            <a:r>
              <a:rPr lang="en-US" sz="10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2005-2016</a:t>
            </a: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730807668885023E-2"/>
          <c:y val="0.21829861111111112"/>
          <c:w val="0.85631456932361283"/>
          <c:h val="0.698557291666666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Sur!$W$77</c:f>
              <c:strCache>
                <c:ptCount val="1"/>
                <c:pt idx="0">
                  <c:v>Ingresos Tributarios (Mlls.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7"/>
              <c:layout>
                <c:manualLayout>
                  <c:x val="-2.340740740740740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600" b="1">
                    <a:solidFill>
                      <a:schemeClr val="accent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Sur!$T$79:$T$90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Sur!$W$79:$W$90</c:f>
              <c:numCache>
                <c:formatCode>0.0</c:formatCode>
                <c:ptCount val="12"/>
                <c:pt idx="0">
                  <c:v>1326.6598507199999</c:v>
                </c:pt>
                <c:pt idx="1">
                  <c:v>1799.0393527999997</c:v>
                </c:pt>
                <c:pt idx="2">
                  <c:v>2097.1638005300006</c:v>
                </c:pt>
                <c:pt idx="3">
                  <c:v>2805.3890428299992</c:v>
                </c:pt>
                <c:pt idx="4">
                  <c:v>2190.4010917699993</c:v>
                </c:pt>
                <c:pt idx="5">
                  <c:v>2852.9921486299995</c:v>
                </c:pt>
                <c:pt idx="6">
                  <c:v>3909.1391987799984</c:v>
                </c:pt>
                <c:pt idx="7">
                  <c:v>3730.8165859999995</c:v>
                </c:pt>
                <c:pt idx="8">
                  <c:v>3232.9087797100001</c:v>
                </c:pt>
                <c:pt idx="9">
                  <c:v>3703.5418158800012</c:v>
                </c:pt>
                <c:pt idx="10">
                  <c:v>3424.3422182099998</c:v>
                </c:pt>
                <c:pt idx="11">
                  <c:v>3521.9473975200003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6502016"/>
        <c:axId val="95424896"/>
      </c:barChart>
      <c:lineChart>
        <c:grouping val="standard"/>
        <c:varyColors val="0"/>
        <c:ser>
          <c:idx val="0"/>
          <c:order val="1"/>
          <c:tx>
            <c:strRef>
              <c:f>Sur!$X$77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gradFill>
                <a:gsLst>
                  <a:gs pos="49000">
                    <a:schemeClr val="accent2"/>
                  </a:gs>
                  <a:gs pos="92000">
                    <a:schemeClr val="accent2">
                      <a:lumMod val="60000"/>
                      <a:lumOff val="40000"/>
                    </a:schemeClr>
                  </a:gs>
                  <a:gs pos="900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997599830317674E-2"/>
                  <c:y val="-4.65555555555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323771607296782E-2"/>
                  <c:y val="-4.214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323771607296782E-2"/>
                  <c:y val="3.28194444444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985074140375446E-2"/>
                  <c:y val="7.6916666666666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432548104554677E-2"/>
                  <c:y val="2.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853150475654507E-2"/>
                  <c:y val="5.0458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191876444554606E-2"/>
                  <c:y val="1.07704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911470014494579E-2"/>
                  <c:y val="5.92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323800109275587E-2"/>
                  <c:y val="-2.45069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234018076694374E-2"/>
                  <c:y val="4.60486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514259432992882E-2"/>
                  <c:y val="-4.214583333333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Sur!$T$79:$T$90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Sur!$X$79:$X$90</c:f>
              <c:numCache>
                <c:formatCode>0.0%</c:formatCode>
                <c:ptCount val="12"/>
                <c:pt idx="0">
                  <c:v>0.35362744142904035</c:v>
                </c:pt>
                <c:pt idx="1">
                  <c:v>0.35606678066245223</c:v>
                </c:pt>
                <c:pt idx="2">
                  <c:v>0.16571313310406688</c:v>
                </c:pt>
                <c:pt idx="3">
                  <c:v>0.33770621165643533</c:v>
                </c:pt>
                <c:pt idx="4">
                  <c:v>-0.21921663686246418</c:v>
                </c:pt>
                <c:pt idx="5">
                  <c:v>0.30249759249552777</c:v>
                </c:pt>
                <c:pt idx="6">
                  <c:v>0.37018925925090906</c:v>
                </c:pt>
                <c:pt idx="7">
                  <c:v>-4.5616849058649933E-2</c:v>
                </c:pt>
                <c:pt idx="8">
                  <c:v>-0.13345813036170506</c:v>
                </c:pt>
                <c:pt idx="9">
                  <c:v>0.14557572398074847</c:v>
                </c:pt>
                <c:pt idx="10">
                  <c:v>-7.5387186523141914E-2</c:v>
                </c:pt>
                <c:pt idx="11">
                  <c:v>2.8503336725796524E-2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7968"/>
        <c:axId val="95426432"/>
      </c:lineChart>
      <c:catAx>
        <c:axId val="865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424896"/>
        <c:crossesAt val="0"/>
        <c:auto val="1"/>
        <c:lblAlgn val="ctr"/>
        <c:lblOffset val="100"/>
        <c:noMultiLvlLbl val="0"/>
      </c:catAx>
      <c:valAx>
        <c:axId val="95424896"/>
        <c:scaling>
          <c:orientation val="minMax"/>
          <c:min val="-25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3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86502016"/>
        <c:crosses val="autoZero"/>
        <c:crossBetween val="between"/>
        <c:majorUnit val="1000"/>
      </c:valAx>
      <c:valAx>
        <c:axId val="95426432"/>
        <c:scaling>
          <c:orientation val="minMax"/>
          <c:min val="-0.25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3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5427968"/>
        <c:crosses val="max"/>
        <c:crossBetween val="between"/>
        <c:majorUnit val="0.1"/>
      </c:valAx>
      <c:catAx>
        <c:axId val="9542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26432"/>
        <c:crossesAt val="0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27687360315216425"/>
          <c:y val="9.8417013888888891E-2"/>
          <c:w val="0.45234425925925925"/>
          <c:h val="6.9761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SUR:</a:t>
            </a:r>
            <a:r>
              <a:rPr lang="es-PE" sz="1000" baseline="0">
                <a:solidFill>
                  <a:sysClr val="windowText" lastClr="000000"/>
                </a:solidFill>
              </a:rPr>
              <a:t> </a:t>
            </a:r>
            <a:r>
              <a:rPr lang="es-PE" sz="1000">
                <a:solidFill>
                  <a:sysClr val="windowText" lastClr="000000"/>
                </a:solidFill>
              </a:rPr>
              <a:t>Recaudación</a:t>
            </a:r>
            <a:r>
              <a:rPr lang="es-PE" sz="1000" baseline="0">
                <a:solidFill>
                  <a:sysClr val="windowText" lastClr="000000"/>
                </a:solidFill>
              </a:rPr>
              <a:t> de Principales Tributos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900" b="0" baseline="0">
                <a:solidFill>
                  <a:sysClr val="windowText" lastClr="000000"/>
                </a:solidFill>
              </a:rPr>
              <a:t>(Millones de S/ )</a:t>
            </a:r>
            <a:endParaRPr lang="es-PE" sz="9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353520633363696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38264447629578"/>
          <c:y val="0.2557638888888889"/>
          <c:w val="0.81612260374165591"/>
          <c:h val="0.58297222222222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Sur!$V$40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Sur!$U$41:$U$43</c:f>
              <c:strCache>
                <c:ptCount val="3"/>
                <c:pt idx="0">
                  <c:v>IGV</c:v>
                </c:pt>
                <c:pt idx="1">
                  <c:v>IR - Tercera</c:v>
                </c:pt>
                <c:pt idx="2">
                  <c:v>IR . Quinta</c:v>
                </c:pt>
              </c:strCache>
            </c:strRef>
          </c:cat>
          <c:val>
            <c:numRef>
              <c:f>Sur!$V$41:$V$43</c:f>
              <c:numCache>
                <c:formatCode>#,##0.0</c:formatCode>
                <c:ptCount val="3"/>
                <c:pt idx="0">
                  <c:v>1274.5902132000003</c:v>
                </c:pt>
                <c:pt idx="1">
                  <c:v>778.50734978999992</c:v>
                </c:pt>
                <c:pt idx="2">
                  <c:v>363.14880426999997</c:v>
                </c:pt>
              </c:numCache>
            </c:numRef>
          </c:val>
        </c:ser>
        <c:ser>
          <c:idx val="1"/>
          <c:order val="1"/>
          <c:tx>
            <c:strRef>
              <c:f>Sur!$W$40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Sur!$U$41:$U$43</c:f>
              <c:strCache>
                <c:ptCount val="3"/>
                <c:pt idx="0">
                  <c:v>IGV</c:v>
                </c:pt>
                <c:pt idx="1">
                  <c:v>IR - Tercera</c:v>
                </c:pt>
                <c:pt idx="2">
                  <c:v>IR . Quinta</c:v>
                </c:pt>
              </c:strCache>
            </c:strRef>
          </c:cat>
          <c:val>
            <c:numRef>
              <c:f>Sur!$W$41:$W$43</c:f>
              <c:numCache>
                <c:formatCode>#,##0.0</c:formatCode>
                <c:ptCount val="3"/>
                <c:pt idx="0">
                  <c:v>1301.4093050299998</c:v>
                </c:pt>
                <c:pt idx="1">
                  <c:v>854.08274409000001</c:v>
                </c:pt>
                <c:pt idx="2">
                  <c:v>351.06311563999998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54720"/>
        <c:axId val="95456256"/>
      </c:barChart>
      <c:catAx>
        <c:axId val="95454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5456256"/>
        <c:crosses val="autoZero"/>
        <c:auto val="1"/>
        <c:lblAlgn val="ctr"/>
        <c:lblOffset val="100"/>
        <c:noMultiLvlLbl val="0"/>
      </c:catAx>
      <c:valAx>
        <c:axId val="95456256"/>
        <c:scaling>
          <c:orientation val="minMax"/>
          <c:min val="0"/>
        </c:scaling>
        <c:delete val="1"/>
        <c:axPos val="t"/>
        <c:numFmt formatCode="#,##0.0" sourceLinked="1"/>
        <c:majorTickMark val="out"/>
        <c:minorTickMark val="none"/>
        <c:tickLblPos val="nextTo"/>
        <c:crossAx val="95454720"/>
        <c:crosses val="autoZero"/>
        <c:crossBetween val="between"/>
      </c:val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40444778840668083"/>
          <c:y val="0.14685659722222222"/>
          <c:w val="0.23363698663989382"/>
          <c:h val="8.7924305555555554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r>
              <a:rPr lang="en-US" sz="900">
                <a:solidFill>
                  <a:sysClr val="windowText" lastClr="000000"/>
                </a:solidFill>
                <a:latin typeface="+mn-lt"/>
              </a:rPr>
              <a:t>Sur: </a:t>
            </a:r>
            <a:r>
              <a:rPr lang="en-US" sz="900" baseline="0">
                <a:solidFill>
                  <a:sysClr val="windowText" lastClr="000000"/>
                </a:solidFill>
                <a:latin typeface="+mn-lt"/>
              </a:rPr>
              <a:t>Recaudación Tributaria - 2016</a:t>
            </a:r>
          </a:p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r>
              <a:rPr lang="en-US" sz="800" b="0" baseline="0">
                <a:solidFill>
                  <a:sysClr val="windowText" lastClr="000000"/>
                </a:solidFill>
                <a:latin typeface="+mn-lt"/>
              </a:rPr>
              <a:t>(En millones de S/ y  Participación %)</a:t>
            </a:r>
            <a:endParaRPr lang="en-US" sz="800" b="0">
              <a:solidFill>
                <a:sysClr val="windowText" lastClr="000000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97910572066273"/>
          <c:y val="0.2335767361111111"/>
          <c:w val="0.55527418514575644"/>
          <c:h val="0.55328541666666664"/>
        </c:manualLayout>
      </c:layout>
      <c:doughnutChart>
        <c:varyColors val="1"/>
        <c:ser>
          <c:idx val="0"/>
          <c:order val="0"/>
          <c:tx>
            <c:strRef>
              <c:f>Sur!$X$51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Lbls>
            <c:dLbl>
              <c:idx val="0"/>
              <c:layout>
                <c:manualLayout>
                  <c:x val="-0.15046947661502919"/>
                  <c:y val="-0.1411111111111111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0621374819884412"/>
                  <c:y val="-0.24694444444444444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33634353596300637"/>
                  <c:y val="3.0868055555555555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3898093344739929"/>
                  <c:y val="4.8506944444444443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Sur!$W$52:$W$55</c:f>
              <c:strCache>
                <c:ptCount val="4"/>
                <c:pt idx="0">
                  <c:v>IR</c:v>
                </c:pt>
                <c:pt idx="1">
                  <c:v>IGV</c:v>
                </c:pt>
                <c:pt idx="2">
                  <c:v>Otros Ingresos</c:v>
                </c:pt>
                <c:pt idx="3">
                  <c:v>ISC</c:v>
                </c:pt>
              </c:strCache>
            </c:strRef>
          </c:cat>
          <c:val>
            <c:numRef>
              <c:f>Sur!$X$52:$X$55</c:f>
              <c:numCache>
                <c:formatCode>#,##0.0</c:formatCode>
                <c:ptCount val="4"/>
                <c:pt idx="0">
                  <c:v>1685.4548531899998</c:v>
                </c:pt>
                <c:pt idx="1">
                  <c:v>1301.4093050299998</c:v>
                </c:pt>
                <c:pt idx="2">
                  <c:v>509.69996886999996</c:v>
                </c:pt>
                <c:pt idx="3">
                  <c:v>25.186065429999992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10"/>
        <c:holeSize val="73"/>
      </c:doughnutChart>
    </c:plotArea>
    <c:legend>
      <c:legendPos val="r"/>
      <c:layout>
        <c:manualLayout>
          <c:xMode val="edge"/>
          <c:yMode val="edge"/>
          <c:x val="0.32660065477569844"/>
          <c:y val="0.37585520833333336"/>
          <c:w val="0.35589344997469313"/>
          <c:h val="0.25699861111111111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Macro Región Sur:</a:t>
            </a:r>
            <a:r>
              <a:rPr lang="es-PE" sz="1000" baseline="0">
                <a:solidFill>
                  <a:sysClr val="windowText" lastClr="000000"/>
                </a:solidFill>
              </a:rPr>
              <a:t> Estructura del Impuesto a la Renta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900" b="0" baseline="0">
                <a:solidFill>
                  <a:sysClr val="windowText" lastClr="000000"/>
                </a:solidFill>
              </a:rPr>
              <a:t>(Participación % </a:t>
            </a:r>
            <a:r>
              <a:rPr lang="es-PE" sz="1000" baseline="0">
                <a:solidFill>
                  <a:sysClr val="windowText" lastClr="000000"/>
                </a:solidFill>
              </a:rPr>
              <a:t>)</a:t>
            </a:r>
            <a:endParaRPr lang="es-PE" sz="10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673854371573593E-2"/>
          <c:y val="0.24029722222222222"/>
          <c:w val="0.53925807738884401"/>
          <c:h val="0.5414746527777777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4"/>
            <c:bubble3D val="0"/>
            <c:spPr>
              <a:solidFill>
                <a:srgbClr val="FDE3F1"/>
              </a:solidFill>
              <a:ln w="3175">
                <a:solidFill>
                  <a:schemeClr val="accent2"/>
                </a:solidFill>
              </a:ln>
            </c:spPr>
          </c:dPt>
          <c:dPt>
            <c:idx val="5"/>
            <c:bubble3D val="0"/>
            <c:spPr>
              <a:solidFill>
                <a:srgbClr val="FBF3F6"/>
              </a:solidFill>
              <a:ln w="3175">
                <a:solidFill>
                  <a:schemeClr val="accent2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Sur!$T$52:$T$58</c:f>
              <c:strCache>
                <c:ptCount val="7"/>
                <c:pt idx="0">
                  <c:v>Tercera Categoría</c:v>
                </c:pt>
                <c:pt idx="1">
                  <c:v>Quinta Categoría</c:v>
                </c:pt>
                <c:pt idx="2">
                  <c:v>Regularización</c:v>
                </c:pt>
                <c:pt idx="3">
                  <c:v>No domiciliados</c:v>
                </c:pt>
                <c:pt idx="4">
                  <c:v>Primera Categoría</c:v>
                </c:pt>
                <c:pt idx="5">
                  <c:v>Régimen Especial del IR</c:v>
                </c:pt>
                <c:pt idx="6">
                  <c:v>Otros</c:v>
                </c:pt>
              </c:strCache>
            </c:strRef>
          </c:cat>
          <c:val>
            <c:numRef>
              <c:f>Sur!$U$52:$U$58</c:f>
              <c:numCache>
                <c:formatCode>0.0</c:formatCode>
                <c:ptCount val="7"/>
                <c:pt idx="0">
                  <c:v>854.08274409000001</c:v>
                </c:pt>
                <c:pt idx="1">
                  <c:v>351.06311563999998</c:v>
                </c:pt>
                <c:pt idx="2">
                  <c:v>176.85065540000002</c:v>
                </c:pt>
                <c:pt idx="3">
                  <c:v>73.629348429999993</c:v>
                </c:pt>
                <c:pt idx="4">
                  <c:v>58.760413329999992</c:v>
                </c:pt>
                <c:pt idx="5">
                  <c:v>58.136023810000005</c:v>
                </c:pt>
                <c:pt idx="6">
                  <c:v>112.93255249000002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8668327893886174"/>
          <c:y val="0.2771986111111111"/>
          <c:w val="0.405243045891159"/>
          <c:h val="0.46504930555555557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>
                <a:latin typeface="Arial Narrow" panose="020B0606020202030204" pitchFamily="34" charset="0"/>
              </a:rPr>
              <a:t>MACRO REGIÓN SUR: INGRESOS</a:t>
            </a:r>
            <a:r>
              <a:rPr lang="es-PE" sz="1000" baseline="0">
                <a:latin typeface="Arial Narrow" panose="020B0606020202030204" pitchFamily="34" charset="0"/>
              </a:rPr>
              <a:t> TRIBUTARIOS RECAUDADOS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aseline="0">
                <a:latin typeface="Arial Narrow" panose="020B0606020202030204" pitchFamily="34" charset="0"/>
              </a:rPr>
              <a:t>POR LA SUNAT SEGÚN REGIÓN 2016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aseline="0">
                <a:latin typeface="Arial Narrow" panose="020B0606020202030204" pitchFamily="34" charset="0"/>
              </a:rPr>
              <a:t>(Millones de soles)</a:t>
            </a:r>
            <a:endParaRPr lang="es-PE" sz="1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138737236431477"/>
          <c:y val="2.2048611111111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50555555555573E-2"/>
          <c:y val="0.26944513888888888"/>
          <c:w val="0.85322166666666666"/>
          <c:h val="0.53539513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Sur!$U$10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dLbl>
              <c:idx val="0"/>
              <c:layout>
                <c:manualLayout>
                  <c:x val="0"/>
                  <c:y val="0.277812500000000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Sur!$T$11:$T$16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Sur!$U$11:$U$16</c:f>
              <c:numCache>
                <c:formatCode>#,##0.0</c:formatCode>
                <c:ptCount val="6"/>
                <c:pt idx="0">
                  <c:v>2039.9925143500002</c:v>
                </c:pt>
                <c:pt idx="1">
                  <c:v>727.21878671999991</c:v>
                </c:pt>
                <c:pt idx="2">
                  <c:v>300.66018081999994</c:v>
                </c:pt>
                <c:pt idx="3">
                  <c:v>199.44818487999999</c:v>
                </c:pt>
                <c:pt idx="4">
                  <c:v>101.58065239999999</c:v>
                </c:pt>
                <c:pt idx="5">
                  <c:v>55.441899039999996</c:v>
                </c:pt>
              </c:numCache>
            </c:numRef>
          </c:val>
        </c:ser>
        <c:ser>
          <c:idx val="1"/>
          <c:order val="1"/>
          <c:tx>
            <c:strRef>
              <c:f>Sur!$V$10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251354166666666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Sur!$T$11:$T$16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Sur!$V$11:$V$16</c:f>
              <c:numCache>
                <c:formatCode>#,##0.0</c:formatCode>
                <c:ptCount val="6"/>
                <c:pt idx="0">
                  <c:v>2153.0655686999999</c:v>
                </c:pt>
                <c:pt idx="1">
                  <c:v>645.0381567899999</c:v>
                </c:pt>
                <c:pt idx="2">
                  <c:v>325.98979113999997</c:v>
                </c:pt>
                <c:pt idx="3">
                  <c:v>218.94035355999998</c:v>
                </c:pt>
                <c:pt idx="4">
                  <c:v>105.38671937999999</c:v>
                </c:pt>
                <c:pt idx="5">
                  <c:v>73.526807950000006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"/>
        <c:axId val="96155520"/>
        <c:axId val="96157056"/>
      </c:barChart>
      <c:catAx>
        <c:axId val="96155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157056"/>
        <c:crosses val="autoZero"/>
        <c:auto val="1"/>
        <c:lblAlgn val="ctr"/>
        <c:lblOffset val="100"/>
        <c:noMultiLvlLbl val="0"/>
      </c:catAx>
      <c:valAx>
        <c:axId val="96157056"/>
        <c:scaling>
          <c:orientation val="minMax"/>
          <c:max val="1250"/>
          <c:min val="0"/>
        </c:scaling>
        <c:delete val="1"/>
        <c:axPos val="l"/>
        <c:numFmt formatCode="#,##0.0" sourceLinked="1"/>
        <c:majorTickMark val="out"/>
        <c:minorTickMark val="none"/>
        <c:tickLblPos val="nextTo"/>
        <c:crossAx val="96155520"/>
        <c:crosses val="autoZero"/>
        <c:crossBetween val="between"/>
        <c:majorUnit val="250"/>
        <c:minorUnit val="100"/>
      </c:valAx>
    </c:plotArea>
    <c:legend>
      <c:legendPos val="t"/>
      <c:layout>
        <c:manualLayout>
          <c:xMode val="edge"/>
          <c:yMode val="edge"/>
          <c:x val="0.43322659759888948"/>
          <c:y val="0.21795069444444445"/>
          <c:w val="0.13230296296296296"/>
          <c:h val="6.6425694444444447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Macro Región</a:t>
            </a:r>
            <a:r>
              <a:rPr lang="es-PE" sz="1100" baseline="0"/>
              <a:t> Sur: Crecimiento del número de contribuyentes*</a:t>
            </a:r>
          </a:p>
          <a:p>
            <a:pPr>
              <a:defRPr sz="1100"/>
            </a:pPr>
            <a:endParaRPr lang="es-PE" sz="1100"/>
          </a:p>
        </c:rich>
      </c:tx>
      <c:layout>
        <c:manualLayout>
          <c:xMode val="edge"/>
          <c:yMode val="edge"/>
          <c:x val="0.14591685185185185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30350196872993"/>
          <c:y val="0.18555034722222222"/>
          <c:w val="0.74416164606992008"/>
          <c:h val="0.59373576388888893"/>
        </c:manualLayout>
      </c:layout>
      <c:lineChart>
        <c:grouping val="standard"/>
        <c:varyColors val="0"/>
        <c:ser>
          <c:idx val="2"/>
          <c:order val="0"/>
          <c:tx>
            <c:strRef>
              <c:f>Sur!$M$101</c:f>
              <c:strCache>
                <c:ptCount val="1"/>
                <c:pt idx="0">
                  <c:v>Var. % prom</c:v>
                </c:pt>
              </c:strCache>
            </c:strRef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numRef>
              <c:f>Sur!$J$102:$J$112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Sur!$M$102:$M$112</c:f>
              <c:numCache>
                <c:formatCode>0.0%</c:formatCode>
                <c:ptCount val="11"/>
                <c:pt idx="0">
                  <c:v>9.9700877395338061E-2</c:v>
                </c:pt>
                <c:pt idx="1">
                  <c:v>9.9700877395338061E-2</c:v>
                </c:pt>
                <c:pt idx="2">
                  <c:v>9.9700877395338061E-2</c:v>
                </c:pt>
                <c:pt idx="3">
                  <c:v>9.9700877395338061E-2</c:v>
                </c:pt>
                <c:pt idx="4">
                  <c:v>9.9700877395338061E-2</c:v>
                </c:pt>
                <c:pt idx="5">
                  <c:v>9.9700877395338061E-2</c:v>
                </c:pt>
                <c:pt idx="6">
                  <c:v>9.9700877395338061E-2</c:v>
                </c:pt>
                <c:pt idx="7">
                  <c:v>9.9700877395338061E-2</c:v>
                </c:pt>
                <c:pt idx="8">
                  <c:v>9.9700877395338061E-2</c:v>
                </c:pt>
                <c:pt idx="9">
                  <c:v>9.9700877395338061E-2</c:v>
                </c:pt>
                <c:pt idx="10">
                  <c:v>9.9700877395338061E-2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Sur!$L$101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334795577488E-2"/>
                  <c:y val="-4.858402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206490983332905E-2"/>
                  <c:y val="-4.417430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206490983332905E-2"/>
                  <c:y val="-2.6535416666666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492767124782477E-2"/>
                  <c:y val="-3.0945138888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4472034162992E-2"/>
                  <c:y val="-4.4868055555555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206490983332905E-2"/>
                  <c:y val="-5.299374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206490983332905E-2"/>
                  <c:y val="-5.2993749999999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4472034162992E-2"/>
                  <c:y val="-2.2125694444444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447203416299117E-2"/>
                  <c:y val="-3.9764583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4472034162992E-2"/>
                  <c:y val="-2.653541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4472034162992E-2"/>
                  <c:y val="-3.5354861111111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Sur!$J$102:$J$112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Sur!$L$102:$L$112</c:f>
              <c:numCache>
                <c:formatCode>0.0%</c:formatCode>
                <c:ptCount val="11"/>
                <c:pt idx="0">
                  <c:v>5.8405401435890569E-2</c:v>
                </c:pt>
                <c:pt idx="1">
                  <c:v>0.14132428897065274</c:v>
                </c:pt>
                <c:pt idx="2">
                  <c:v>0.12774414338383866</c:v>
                </c:pt>
                <c:pt idx="3">
                  <c:v>0.10322691116758898</c:v>
                </c:pt>
                <c:pt idx="4">
                  <c:v>8.8712122845214569E-2</c:v>
                </c:pt>
                <c:pt idx="5">
                  <c:v>0.1133382790100903</c:v>
                </c:pt>
                <c:pt idx="6">
                  <c:v>0.11280078252363857</c:v>
                </c:pt>
                <c:pt idx="7">
                  <c:v>8.4114668791899216E-2</c:v>
                </c:pt>
                <c:pt idx="8">
                  <c:v>7.2880784581198732E-2</c:v>
                </c:pt>
                <c:pt idx="9">
                  <c:v>8.227867813291212E-2</c:v>
                </c:pt>
                <c:pt idx="10">
                  <c:v>7.2847059938772052E-2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3648"/>
        <c:axId val="96365184"/>
      </c:lineChart>
      <c:catAx>
        <c:axId val="963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365184"/>
        <c:crosses val="autoZero"/>
        <c:auto val="1"/>
        <c:lblAlgn val="ctr"/>
        <c:lblOffset val="100"/>
        <c:noMultiLvlLbl val="0"/>
      </c:catAx>
      <c:valAx>
        <c:axId val="96365184"/>
        <c:scaling>
          <c:orientation val="minMax"/>
          <c:max val="0.1800000000000000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363648"/>
        <c:crosses val="autoZero"/>
        <c:crossBetween val="between"/>
        <c:majorUnit val="2.5000000000000005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Macro Región</a:t>
            </a:r>
            <a:r>
              <a:rPr lang="en-US" sz="10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Sur</a:t>
            </a: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: Ingresos Tributarios</a:t>
            </a:r>
            <a:r>
              <a:rPr lang="en-US" sz="10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2005-2016</a:t>
            </a: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27552898942914278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96937797439446"/>
          <c:y val="0.21829861111111112"/>
          <c:w val="0.79061883609895356"/>
          <c:h val="0.61036284722222223"/>
        </c:manualLayout>
      </c:layout>
      <c:lineChart>
        <c:grouping val="standard"/>
        <c:varyColors val="0"/>
        <c:ser>
          <c:idx val="0"/>
          <c:order val="0"/>
          <c:tx>
            <c:strRef>
              <c:f>Sur!$U$136</c:f>
              <c:strCache>
                <c:ptCount val="1"/>
                <c:pt idx="0">
                  <c:v>Nominal (Millones S/)</c:v>
                </c:pt>
              </c:strCache>
            </c:strRef>
          </c:tx>
          <c:spPr>
            <a:ln w="1905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-4.621322514546599E-2"/>
                  <c:y val="-4.5442013888888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Sur!$S$137:$S$149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Sur!$U$137:$U$149</c:f>
              <c:numCache>
                <c:formatCode>#,##0.0</c:formatCode>
                <c:ptCount val="13"/>
                <c:pt idx="0">
                  <c:v>980.07753840999976</c:v>
                </c:pt>
                <c:pt idx="1">
                  <c:v>1326.6598507199999</c:v>
                </c:pt>
                <c:pt idx="2">
                  <c:v>1799.0393527999997</c:v>
                </c:pt>
                <c:pt idx="3">
                  <c:v>2097.1638005300006</c:v>
                </c:pt>
                <c:pt idx="4">
                  <c:v>2805.3890428299992</c:v>
                </c:pt>
                <c:pt idx="5">
                  <c:v>2190.4010917699993</c:v>
                </c:pt>
                <c:pt idx="6">
                  <c:v>2852.9921486299995</c:v>
                </c:pt>
                <c:pt idx="7">
                  <c:v>3909.1391987799984</c:v>
                </c:pt>
                <c:pt idx="8">
                  <c:v>3730.8165859999995</c:v>
                </c:pt>
                <c:pt idx="9">
                  <c:v>3232.9087797100001</c:v>
                </c:pt>
                <c:pt idx="10">
                  <c:v>3703.5418158800012</c:v>
                </c:pt>
                <c:pt idx="11">
                  <c:v>3424.3422182099998</c:v>
                </c:pt>
                <c:pt idx="12">
                  <c:v>3521.9473975200003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Sur!$T$136</c:f>
              <c:strCache>
                <c:ptCount val="1"/>
                <c:pt idx="0">
                  <c:v>Real (Millones S/ 2009)</c:v>
                </c:pt>
              </c:strCache>
            </c:strRef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dashDot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4.621322514546599E-2"/>
                  <c:y val="-2.7803125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Sur!$S$137:$S$149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Sur!$T$137:$T$149</c:f>
              <c:numCache>
                <c:formatCode>#,##0.0</c:formatCode>
                <c:ptCount val="13"/>
                <c:pt idx="0">
                  <c:v>1126.0092881289258</c:v>
                </c:pt>
                <c:pt idx="1">
                  <c:v>1499.966688922709</c:v>
                </c:pt>
                <c:pt idx="2">
                  <c:v>1993.1664328862917</c:v>
                </c:pt>
                <c:pt idx="3">
                  <c:v>2282.4971780369374</c:v>
                </c:pt>
                <c:pt idx="4">
                  <c:v>2894.5957026063074</c:v>
                </c:pt>
                <c:pt idx="5">
                  <c:v>2189.3026286419895</c:v>
                </c:pt>
                <c:pt idx="6">
                  <c:v>2810.5718224692</c:v>
                </c:pt>
                <c:pt idx="7">
                  <c:v>3727.930083828122</c:v>
                </c:pt>
                <c:pt idx="8">
                  <c:v>3433.5174229416793</c:v>
                </c:pt>
                <c:pt idx="9">
                  <c:v>2892.1666566407876</c:v>
                </c:pt>
                <c:pt idx="10">
                  <c:v>3206.840991084689</c:v>
                </c:pt>
                <c:pt idx="11">
                  <c:v>2866.002945802818</c:v>
                </c:pt>
                <c:pt idx="12">
                  <c:v>2844.202301710121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0480"/>
        <c:axId val="100342016"/>
      </c:lineChart>
      <c:catAx>
        <c:axId val="1003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alpha val="26000"/>
              </a:schemeClr>
            </a:solidFill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00342016"/>
        <c:crossesAt val="0"/>
        <c:auto val="1"/>
        <c:lblAlgn val="ctr"/>
        <c:lblOffset val="0"/>
        <c:noMultiLvlLbl val="0"/>
      </c:catAx>
      <c:valAx>
        <c:axId val="100342016"/>
        <c:scaling>
          <c:orientation val="minMax"/>
        </c:scaling>
        <c:delete val="0"/>
        <c:axPos val="l"/>
        <c:numFmt formatCode="#,##0.0" sourceLinked="1"/>
        <c:majorTickMark val="out"/>
        <c:minorTickMark val="out"/>
        <c:tickLblPos val="nextTo"/>
        <c:spPr>
          <a:noFill/>
          <a:ln w="0">
            <a:solidFill>
              <a:schemeClr val="tx1">
                <a:alpha val="26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100340480"/>
        <c:crosses val="autoZero"/>
        <c:crossBetween val="between"/>
        <c:majorUnit val="1000"/>
      </c:valAx>
      <c:spPr>
        <a:solidFill>
          <a:sysClr val="window" lastClr="FFFFFF"/>
        </a:solidFill>
      </c:spPr>
    </c:plotArea>
    <c:legend>
      <c:legendPos val="t"/>
      <c:layout>
        <c:manualLayout>
          <c:xMode val="edge"/>
          <c:yMode val="edge"/>
          <c:x val="0.26590872302431517"/>
          <c:y val="0.1299767361111111"/>
          <c:w val="0.520153280468305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272302</xdr:colOff>
      <xdr:row>4</xdr:row>
      <xdr:rowOff>38100</xdr:rowOff>
    </xdr:from>
    <xdr:to>
      <xdr:col>11</xdr:col>
      <xdr:colOff>300877</xdr:colOff>
      <xdr:row>22</xdr:row>
      <xdr:rowOff>110692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102" y="93345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0.90637</cdr:y>
    </cdr:from>
    <cdr:to>
      <cdr:x>1</cdr:x>
      <cdr:y>0.98661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10338"/>
          <a:ext cx="5365896" cy="231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* Activos</a:t>
          </a:r>
        </a:p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0.93762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00338"/>
          <a:ext cx="5400000" cy="179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321623</xdr:colOff>
      <xdr:row>35</xdr:row>
      <xdr:rowOff>2256</xdr:rowOff>
    </xdr:from>
    <xdr:to>
      <xdr:col>17</xdr:col>
      <xdr:colOff>137847</xdr:colOff>
      <xdr:row>37</xdr:row>
      <xdr:rowOff>78456</xdr:rowOff>
    </xdr:to>
    <xdr:sp macro="" textlink="">
      <xdr:nvSpPr>
        <xdr:cNvPr id="4" name="3 Flecha abajo"/>
        <xdr:cNvSpPr/>
      </xdr:nvSpPr>
      <xdr:spPr>
        <a:xfrm rot="16200000">
          <a:off x="12002635" y="6788538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223671</xdr:colOff>
      <xdr:row>1</xdr:row>
      <xdr:rowOff>179294</xdr:rowOff>
    </xdr:from>
    <xdr:to>
      <xdr:col>25</xdr:col>
      <xdr:colOff>623046</xdr:colOff>
      <xdr:row>17</xdr:row>
      <xdr:rowOff>11294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281268</xdr:colOff>
      <xdr:row>4</xdr:row>
      <xdr:rowOff>72278</xdr:rowOff>
    </xdr:from>
    <xdr:to>
      <xdr:col>17</xdr:col>
      <xdr:colOff>100293</xdr:colOff>
      <xdr:row>6</xdr:row>
      <xdr:rowOff>148478</xdr:rowOff>
    </xdr:to>
    <xdr:sp macro="" textlink="">
      <xdr:nvSpPr>
        <xdr:cNvPr id="8" name="7 Flecha abajo"/>
        <xdr:cNvSpPr/>
      </xdr:nvSpPr>
      <xdr:spPr>
        <a:xfrm rot="16200000">
          <a:off x="11963681" y="951659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32748</xdr:colOff>
      <xdr:row>75</xdr:row>
      <xdr:rowOff>95098</xdr:rowOff>
    </xdr:from>
    <xdr:to>
      <xdr:col>25</xdr:col>
      <xdr:colOff>462430</xdr:colOff>
      <xdr:row>90</xdr:row>
      <xdr:rowOff>117598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76200</xdr:colOff>
      <xdr:row>81</xdr:row>
      <xdr:rowOff>28575</xdr:rowOff>
    </xdr:from>
    <xdr:to>
      <xdr:col>16</xdr:col>
      <xdr:colOff>609600</xdr:colOff>
      <xdr:row>83</xdr:row>
      <xdr:rowOff>104775</xdr:rowOff>
    </xdr:to>
    <xdr:sp macro="" textlink="">
      <xdr:nvSpPr>
        <xdr:cNvPr id="10" name="9 Flecha abajo"/>
        <xdr:cNvSpPr/>
      </xdr:nvSpPr>
      <xdr:spPr>
        <a:xfrm rot="16200000">
          <a:off x="11687175" y="1590675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216758</xdr:colOff>
      <xdr:row>33</xdr:row>
      <xdr:rowOff>61915</xdr:rowOff>
    </xdr:from>
    <xdr:to>
      <xdr:col>25</xdr:col>
      <xdr:colOff>618935</xdr:colOff>
      <xdr:row>48</xdr:row>
      <xdr:rowOff>84415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663444</xdr:colOff>
      <xdr:row>49</xdr:row>
      <xdr:rowOff>174086</xdr:rowOff>
    </xdr:from>
    <xdr:to>
      <xdr:col>25</xdr:col>
      <xdr:colOff>681072</xdr:colOff>
      <xdr:row>65</xdr:row>
      <xdr:rowOff>6086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17</xdr:col>
      <xdr:colOff>520606</xdr:colOff>
      <xdr:row>49</xdr:row>
      <xdr:rowOff>174137</xdr:rowOff>
    </xdr:from>
    <xdr:to>
      <xdr:col>21</xdr:col>
      <xdr:colOff>540937</xdr:colOff>
      <xdr:row>65</xdr:row>
      <xdr:rowOff>6137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66675</xdr:colOff>
      <xdr:row>52</xdr:row>
      <xdr:rowOff>0</xdr:rowOff>
    </xdr:from>
    <xdr:to>
      <xdr:col>16</xdr:col>
      <xdr:colOff>600075</xdr:colOff>
      <xdr:row>54</xdr:row>
      <xdr:rowOff>76200</xdr:rowOff>
    </xdr:to>
    <xdr:sp macro="" textlink="">
      <xdr:nvSpPr>
        <xdr:cNvPr id="13" name="12 Flecha abajo"/>
        <xdr:cNvSpPr/>
      </xdr:nvSpPr>
      <xdr:spPr>
        <a:xfrm rot="16200000">
          <a:off x="11677650" y="103536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222017</xdr:colOff>
      <xdr:row>17</xdr:row>
      <xdr:rowOff>98611</xdr:rowOff>
    </xdr:from>
    <xdr:to>
      <xdr:col>25</xdr:col>
      <xdr:colOff>621392</xdr:colOff>
      <xdr:row>32</xdr:row>
      <xdr:rowOff>121111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280147</xdr:colOff>
      <xdr:row>17</xdr:row>
      <xdr:rowOff>179295</xdr:rowOff>
    </xdr:from>
    <xdr:to>
      <xdr:col>17</xdr:col>
      <xdr:colOff>99172</xdr:colOff>
      <xdr:row>20</xdr:row>
      <xdr:rowOff>64995</xdr:rowOff>
    </xdr:to>
    <xdr:sp macro="" textlink="">
      <xdr:nvSpPr>
        <xdr:cNvPr id="15" name="14 Flecha abajo"/>
        <xdr:cNvSpPr/>
      </xdr:nvSpPr>
      <xdr:spPr>
        <a:xfrm rot="16200000">
          <a:off x="11962560" y="3535176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42386</xdr:colOff>
      <xdr:row>95</xdr:row>
      <xdr:rowOff>64945</xdr:rowOff>
    </xdr:from>
    <xdr:to>
      <xdr:col>25</xdr:col>
      <xdr:colOff>422151</xdr:colOff>
      <xdr:row>110</xdr:row>
      <xdr:rowOff>87445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57978</xdr:colOff>
      <xdr:row>96</xdr:row>
      <xdr:rowOff>0</xdr:rowOff>
    </xdr:from>
    <xdr:to>
      <xdr:col>16</xdr:col>
      <xdr:colOff>591378</xdr:colOff>
      <xdr:row>98</xdr:row>
      <xdr:rowOff>76200</xdr:rowOff>
    </xdr:to>
    <xdr:sp macro="" textlink="">
      <xdr:nvSpPr>
        <xdr:cNvPr id="16" name="15 Flecha abajo"/>
        <xdr:cNvSpPr/>
      </xdr:nvSpPr>
      <xdr:spPr>
        <a:xfrm rot="16200000">
          <a:off x="11617187" y="18398987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17</xdr:col>
      <xdr:colOff>519546</xdr:colOff>
      <xdr:row>116</xdr:row>
      <xdr:rowOff>103909</xdr:rowOff>
    </xdr:from>
    <xdr:to>
      <xdr:col>25</xdr:col>
      <xdr:colOff>234853</xdr:colOff>
      <xdr:row>131</xdr:row>
      <xdr:rowOff>126409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114300</xdr:colOff>
      <xdr:row>116</xdr:row>
      <xdr:rowOff>161925</xdr:rowOff>
    </xdr:from>
    <xdr:to>
      <xdr:col>16</xdr:col>
      <xdr:colOff>647700</xdr:colOff>
      <xdr:row>119</xdr:row>
      <xdr:rowOff>47625</xdr:rowOff>
    </xdr:to>
    <xdr:sp macro="" textlink="">
      <xdr:nvSpPr>
        <xdr:cNvPr id="18" name="17 Flecha abajo"/>
        <xdr:cNvSpPr/>
      </xdr:nvSpPr>
      <xdr:spPr>
        <a:xfrm rot="16200000">
          <a:off x="11725275" y="2237422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0.00529</cdr:x>
      <cdr:y>0.91447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2633663"/>
          <a:ext cx="5295879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0.93762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00338"/>
          <a:ext cx="5400000" cy="179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0.92171</cdr:y>
    </cdr:from>
    <cdr:to>
      <cdr:x>1</cdr:x>
      <cdr:y>0.99519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4511"/>
          <a:ext cx="5339409" cy="211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0.94174</cdr:y>
    </cdr:from>
    <cdr:to>
      <cdr:x>1</cdr:x>
      <cdr:y>0.99283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12211"/>
          <a:ext cx="2886569" cy="14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0.90202</cdr:y>
    </cdr:from>
    <cdr:to>
      <cdr:x>1</cdr:x>
      <cdr:y>0.99945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7814"/>
          <a:ext cx="2886569" cy="280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 i="1"/>
            <a:t>*Incluye</a:t>
          </a:r>
          <a:r>
            <a:rPr lang="es-PE" sz="700" i="1" baseline="0"/>
            <a:t> Renta de  Segunda , Cuarta Categoría  y otras rentas.</a:t>
          </a:r>
        </a:p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0.00529</cdr:x>
      <cdr:y>0.91447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2633663"/>
          <a:ext cx="5295879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0.00529</cdr:x>
      <cdr:y>0.91447</cdr:y>
    </cdr:from>
    <cdr:to>
      <cdr:x>0.98601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8575" y="2633663"/>
          <a:ext cx="5295879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0.14317</cdr:x>
      <cdr:y>0.20346</cdr:y>
    </cdr:from>
    <cdr:to>
      <cdr:x>0.20667</cdr:x>
      <cdr:y>0.27292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774279" y="585972"/>
          <a:ext cx="34341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2,153</a:t>
          </a:r>
          <a:endParaRPr lang="es-PE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0.08372</cdr:x>
      <cdr:y>0.21653</cdr:y>
    </cdr:from>
    <cdr:to>
      <cdr:x>0.15075</cdr:x>
      <cdr:y>0.28929</cdr:y>
    </cdr:to>
    <cdr:sp macro="" textlink="">
      <cdr:nvSpPr>
        <cdr:cNvPr id="6" name="5 Rectángulo"/>
        <cdr:cNvSpPr/>
      </cdr:nvSpPr>
      <cdr:spPr>
        <a:xfrm xmlns:a="http://schemas.openxmlformats.org/drawingml/2006/main">
          <a:off x="452114" y="623608"/>
          <a:ext cx="361951" cy="2095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0.08931</cdr:x>
      <cdr:y>0.23382</cdr:y>
    </cdr:from>
    <cdr:to>
      <cdr:x>0.14997</cdr:x>
      <cdr:y>0.28615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82986" y="673411"/>
          <a:ext cx="328087" cy="150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2,040</a:t>
          </a:r>
          <a:endParaRPr lang="es-PE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0.16655</cdr:x>
      <cdr:y>0.29649</cdr:y>
    </cdr:from>
    <cdr:to>
      <cdr:x>0.18929</cdr:x>
      <cdr:y>0.33929</cdr:y>
    </cdr:to>
    <cdr:sp macro="" textlink="">
      <cdr:nvSpPr>
        <cdr:cNvPr id="7" name="6 Triángulo isósceles"/>
        <cdr:cNvSpPr/>
      </cdr:nvSpPr>
      <cdr:spPr>
        <a:xfrm xmlns:a="http://schemas.openxmlformats.org/drawingml/2006/main">
          <a:off x="901282" y="853889"/>
          <a:ext cx="123080" cy="123265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0.44882</cdr:x>
      <cdr:y>0.66769</cdr:y>
    </cdr:from>
    <cdr:to>
      <cdr:x>0.47156</cdr:x>
      <cdr:y>0.71049</cdr:y>
    </cdr:to>
    <cdr:sp macro="" textlink="">
      <cdr:nvSpPr>
        <cdr:cNvPr id="8" name="1 Triángulo isósceles"/>
        <cdr:cNvSpPr/>
      </cdr:nvSpPr>
      <cdr:spPr>
        <a:xfrm xmlns:a="http://schemas.openxmlformats.org/drawingml/2006/main">
          <a:off x="2428766" y="1922955"/>
          <a:ext cx="123080" cy="123265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0.59327</cdr:x>
      <cdr:y>0.71617</cdr:y>
    </cdr:from>
    <cdr:to>
      <cdr:x>0.61437</cdr:x>
      <cdr:y>0.75155</cdr:y>
    </cdr:to>
    <cdr:sp macro="" textlink="">
      <cdr:nvSpPr>
        <cdr:cNvPr id="9" name="1 Triángulo isósceles"/>
        <cdr:cNvSpPr/>
      </cdr:nvSpPr>
      <cdr:spPr>
        <a:xfrm xmlns:a="http://schemas.openxmlformats.org/drawingml/2006/main">
          <a:off x="3210472" y="2062579"/>
          <a:ext cx="114177" cy="101883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0.73651</cdr:x>
      <cdr:y>0.76179</cdr:y>
    </cdr:from>
    <cdr:to>
      <cdr:x>0.75761</cdr:x>
      <cdr:y>0.78804</cdr:y>
    </cdr:to>
    <cdr:sp macro="" textlink="">
      <cdr:nvSpPr>
        <cdr:cNvPr id="10" name="1 Triángulo isósceles"/>
        <cdr:cNvSpPr/>
      </cdr:nvSpPr>
      <cdr:spPr>
        <a:xfrm xmlns:a="http://schemas.openxmlformats.org/drawingml/2006/main">
          <a:off x="3985610" y="2193958"/>
          <a:ext cx="114177" cy="75607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0.87853</cdr:x>
      <cdr:y>0.7732</cdr:y>
    </cdr:from>
    <cdr:to>
      <cdr:x>0.89356</cdr:x>
      <cdr:y>0.79489</cdr:y>
    </cdr:to>
    <cdr:sp macro="" textlink="">
      <cdr:nvSpPr>
        <cdr:cNvPr id="11" name="1 Triángulo isósceles"/>
        <cdr:cNvSpPr/>
      </cdr:nvSpPr>
      <cdr:spPr>
        <a:xfrm xmlns:a="http://schemas.openxmlformats.org/drawingml/2006/main">
          <a:off x="4754179" y="2226803"/>
          <a:ext cx="81332" cy="62469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0.30436</cdr:x>
      <cdr:y>0.53996</cdr:y>
    </cdr:from>
    <cdr:to>
      <cdr:x>0.32789</cdr:x>
      <cdr:y>0.57932</cdr:y>
    </cdr:to>
    <cdr:sp macro="" textlink="">
      <cdr:nvSpPr>
        <cdr:cNvPr id="12" name="1 Triángulo isósceles"/>
        <cdr:cNvSpPr/>
      </cdr:nvSpPr>
      <cdr:spPr>
        <a:xfrm xmlns:a="http://schemas.openxmlformats.org/drawingml/2006/main" rot="10800000">
          <a:off x="1647057" y="1555093"/>
          <a:ext cx="127315" cy="113348"/>
        </a:xfrm>
        <a:prstGeom xmlns:a="http://schemas.openxmlformats.org/drawingml/2006/main" prst="triangl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A2" sqref="A2:R2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126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20.25" x14ac:dyDescent="0.25">
      <c r="A3" s="127" t="s">
        <v>62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x14ac:dyDescent="0.25">
      <c r="A4" s="128" t="s">
        <v>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B22" sqref="B22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129" t="s">
        <v>22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2:15" x14ac:dyDescent="0.25"/>
    <row r="11" spans="2:15" x14ac:dyDescent="0.25">
      <c r="G11" s="9"/>
    </row>
    <row r="12" spans="2:15" x14ac:dyDescent="0.25">
      <c r="D12" s="9"/>
      <c r="F12" s="9" t="s">
        <v>76</v>
      </c>
      <c r="G12" s="9"/>
      <c r="K12" s="9">
        <v>1</v>
      </c>
    </row>
    <row r="13" spans="2:15" x14ac:dyDescent="0.25">
      <c r="E13" s="9"/>
      <c r="G13" s="9" t="s">
        <v>77</v>
      </c>
      <c r="K13" s="9">
        <v>2</v>
      </c>
    </row>
    <row r="14" spans="2:15" x14ac:dyDescent="0.25">
      <c r="E14" s="9"/>
      <c r="G14" s="9" t="s">
        <v>78</v>
      </c>
      <c r="K14" s="9">
        <v>3</v>
      </c>
    </row>
    <row r="15" spans="2:15" x14ac:dyDescent="0.25">
      <c r="E15" s="9"/>
      <c r="G15" s="9" t="s">
        <v>79</v>
      </c>
      <c r="K15" s="9">
        <v>4</v>
      </c>
    </row>
    <row r="16" spans="2:15" x14ac:dyDescent="0.25">
      <c r="E16" s="9"/>
      <c r="G16" s="9" t="s">
        <v>80</v>
      </c>
      <c r="K16" s="9">
        <v>5</v>
      </c>
    </row>
    <row r="17" spans="5:11" x14ac:dyDescent="0.25">
      <c r="E17" s="9"/>
      <c r="G17" s="9" t="s">
        <v>81</v>
      </c>
      <c r="K17" s="9">
        <v>6</v>
      </c>
    </row>
    <row r="18" spans="5:11" x14ac:dyDescent="0.25">
      <c r="E18" s="9"/>
      <c r="G18" s="9" t="s">
        <v>82</v>
      </c>
      <c r="K18" s="9">
        <v>7</v>
      </c>
    </row>
    <row r="19" spans="5:11" x14ac:dyDescent="0.25">
      <c r="E19" s="9"/>
      <c r="K19" s="9"/>
    </row>
    <row r="20" spans="5:11" x14ac:dyDescent="0.25">
      <c r="E20" s="9"/>
      <c r="K20" s="9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3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105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137" t="s">
        <v>95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S1" s="105"/>
      <c r="T1" s="105"/>
      <c r="U1" s="105"/>
      <c r="V1" s="105"/>
      <c r="W1" s="105"/>
      <c r="X1" s="105"/>
      <c r="Y1" s="105"/>
      <c r="Z1" s="105"/>
    </row>
    <row r="2" spans="2:26" x14ac:dyDescent="0.25">
      <c r="B2" s="95" t="str">
        <f>+B6</f>
        <v>1. Recaudación Tributos Internos por regiones</v>
      </c>
      <c r="C2" s="97"/>
      <c r="D2" s="97"/>
      <c r="E2" s="97"/>
      <c r="F2" s="97"/>
      <c r="G2" s="97"/>
      <c r="H2" s="97"/>
      <c r="I2" s="96"/>
      <c r="J2" s="95" t="str">
        <f>+B72</f>
        <v>4. Ingresos Tributarios recaudados por la SUNAT, 2004-2016</v>
      </c>
      <c r="K2" s="13"/>
      <c r="L2" s="43"/>
      <c r="M2" s="16"/>
      <c r="N2" s="16"/>
      <c r="O2" s="16"/>
      <c r="P2" s="16"/>
    </row>
    <row r="3" spans="2:26" x14ac:dyDescent="0.25">
      <c r="B3" s="95" t="str">
        <f>+B24</f>
        <v>2. Recaudación Tributos Internos - Principales tributos</v>
      </c>
      <c r="C3" s="95"/>
      <c r="D3" s="95"/>
      <c r="E3" s="95"/>
      <c r="F3" s="96"/>
      <c r="G3" s="96"/>
      <c r="H3" s="97"/>
      <c r="I3" s="96"/>
      <c r="J3" s="95" t="str">
        <f>+B96</f>
        <v>5. Recaudacion Tributaria y Contribuyentes al I Trimestre del 2016</v>
      </c>
      <c r="K3" s="13"/>
      <c r="L3" s="16"/>
      <c r="M3" s="16"/>
      <c r="N3" s="16"/>
      <c r="O3" s="16"/>
      <c r="P3" s="16"/>
    </row>
    <row r="4" spans="2:26" x14ac:dyDescent="0.25">
      <c r="B4" s="98" t="str">
        <f>+B44</f>
        <v>3. Recaudación Tributos Internos - Detalle de cargas Tributarias</v>
      </c>
      <c r="C4" s="98"/>
      <c r="D4" s="98"/>
      <c r="E4" s="98"/>
      <c r="F4" s="99"/>
      <c r="G4" s="100"/>
      <c r="H4" s="100"/>
      <c r="I4" s="100"/>
      <c r="J4" s="100"/>
      <c r="K4" s="20"/>
      <c r="L4" s="20"/>
      <c r="M4" s="20"/>
      <c r="N4" s="20"/>
      <c r="O4" s="20"/>
      <c r="P4" s="20"/>
    </row>
    <row r="5" spans="2:26" x14ac:dyDescent="0.25">
      <c r="B5" s="6"/>
      <c r="C5" s="8"/>
      <c r="D5" s="8"/>
      <c r="E5" s="8"/>
      <c r="F5" s="8"/>
      <c r="G5" s="5"/>
      <c r="H5" s="5"/>
    </row>
    <row r="6" spans="2:26" x14ac:dyDescent="0.25">
      <c r="B6" s="28" t="s">
        <v>49</v>
      </c>
      <c r="C6" s="11"/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44"/>
      <c r="R6" s="84"/>
    </row>
    <row r="7" spans="2:26" x14ac:dyDescent="0.25">
      <c r="B7" s="29"/>
      <c r="C7" s="130" t="str">
        <f>+CONCATENATE("Durante el 2016 se han recaudado S/ ", FIXED(G19,1)," millones en la macro región,  ", IF(L19&lt;0, "una reducción", "un aumento"), " de  ", FIXED(L19*100,1),"% respecto a lo recaudado el 2015 en el mimo periodo. Entre las regiones donde se recaudaron más que el año anterior se encuentran ",F13, " y ", F14,".")</f>
        <v>Durante el 2016 se han recaudado S/ 3,521.9 millones en la macro región,  un aumento de  2.9% respecto a lo recaudado el 2015 en el mimo periodo. Entre las regiones donde se recaudaron más que el año anterior se encuentran Arequipa y Cusco.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45"/>
      <c r="R7" s="84"/>
    </row>
    <row r="8" spans="2:26" x14ac:dyDescent="0.25">
      <c r="B8" s="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45"/>
      <c r="R8" s="84"/>
      <c r="T8" s="111"/>
      <c r="U8" s="111"/>
      <c r="V8" s="111"/>
      <c r="W8" s="111"/>
      <c r="X8" s="111"/>
    </row>
    <row r="9" spans="2:26" x14ac:dyDescent="0.25">
      <c r="B9" s="30"/>
      <c r="C9" s="10"/>
      <c r="D9" s="10"/>
      <c r="E9" s="10"/>
      <c r="F9" s="138" t="s">
        <v>32</v>
      </c>
      <c r="G9" s="138"/>
      <c r="H9" s="138"/>
      <c r="I9" s="138"/>
      <c r="J9" s="138"/>
      <c r="K9" s="138"/>
      <c r="L9" s="138"/>
      <c r="M9" s="75"/>
      <c r="N9" s="10"/>
      <c r="O9" s="10"/>
      <c r="P9" s="45"/>
      <c r="R9" s="84"/>
      <c r="T9" s="84"/>
      <c r="U9" s="84"/>
      <c r="V9" s="84"/>
      <c r="W9" s="84"/>
      <c r="X9" s="114"/>
    </row>
    <row r="10" spans="2:26" x14ac:dyDescent="0.25">
      <c r="B10" s="30"/>
      <c r="C10" s="10"/>
      <c r="D10" s="10"/>
      <c r="E10" s="76"/>
      <c r="F10" s="131" t="s">
        <v>26</v>
      </c>
      <c r="G10" s="131"/>
      <c r="H10" s="131"/>
      <c r="I10" s="131"/>
      <c r="J10" s="131"/>
      <c r="K10" s="131"/>
      <c r="L10" s="131"/>
      <c r="M10" s="76"/>
      <c r="N10" s="10"/>
      <c r="O10" s="10"/>
      <c r="P10" s="45"/>
      <c r="R10" s="84"/>
      <c r="T10" s="85"/>
      <c r="U10" s="85">
        <v>2015</v>
      </c>
      <c r="V10" s="85">
        <v>2016</v>
      </c>
      <c r="W10" s="85" t="s">
        <v>28</v>
      </c>
      <c r="X10" s="114"/>
    </row>
    <row r="11" spans="2:26" x14ac:dyDescent="0.25">
      <c r="B11" s="77"/>
      <c r="C11" s="78"/>
      <c r="D11" s="10"/>
      <c r="E11" s="10"/>
      <c r="F11" s="148" t="s">
        <v>47</v>
      </c>
      <c r="G11" s="146">
        <v>2016</v>
      </c>
      <c r="H11" s="146"/>
      <c r="I11" s="146">
        <v>2015</v>
      </c>
      <c r="J11" s="146"/>
      <c r="K11" s="147" t="s">
        <v>29</v>
      </c>
      <c r="L11" s="147"/>
      <c r="M11" s="10"/>
      <c r="N11" s="10"/>
      <c r="O11" s="10"/>
      <c r="P11" s="45"/>
      <c r="R11" s="84"/>
      <c r="T11" s="84" t="s">
        <v>77</v>
      </c>
      <c r="U11" s="103">
        <v>2039.9925143500002</v>
      </c>
      <c r="V11" s="103">
        <v>2153.0655686999999</v>
      </c>
      <c r="W11" s="87">
        <f t="shared" ref="W11:W16" si="0">+V11/U11-1</f>
        <v>5.5428171208769417E-2</v>
      </c>
      <c r="X11" s="114"/>
    </row>
    <row r="12" spans="2:26" x14ac:dyDescent="0.25">
      <c r="B12" s="77"/>
      <c r="C12" s="78"/>
      <c r="D12" s="10"/>
      <c r="E12" s="10"/>
      <c r="F12" s="148"/>
      <c r="G12" s="47" t="s">
        <v>20</v>
      </c>
      <c r="H12" s="47" t="s">
        <v>27</v>
      </c>
      <c r="I12" s="47" t="s">
        <v>20</v>
      </c>
      <c r="J12" s="47" t="s">
        <v>27</v>
      </c>
      <c r="K12" s="47" t="s">
        <v>20</v>
      </c>
      <c r="L12" s="47" t="s">
        <v>28</v>
      </c>
      <c r="M12" s="10"/>
      <c r="N12" s="10"/>
      <c r="O12" s="10"/>
      <c r="P12" s="45"/>
      <c r="R12" s="84"/>
      <c r="T12" s="84" t="s">
        <v>78</v>
      </c>
      <c r="U12" s="103">
        <v>727.21878671999991</v>
      </c>
      <c r="V12" s="103">
        <v>645.0381567899999</v>
      </c>
      <c r="W12" s="87">
        <f t="shared" si="0"/>
        <v>-0.11300674766759278</v>
      </c>
      <c r="X12" s="114"/>
    </row>
    <row r="13" spans="2:26" x14ac:dyDescent="0.25">
      <c r="B13" s="77"/>
      <c r="C13" s="78"/>
      <c r="D13" s="10"/>
      <c r="E13" s="10"/>
      <c r="F13" s="112" t="s">
        <v>77</v>
      </c>
      <c r="G13" s="34">
        <f>+Arequipa!H21</f>
        <v>2153.0655686999999</v>
      </c>
      <c r="H13" s="24">
        <f>+G13/G$19</f>
        <v>0.61132814482581244</v>
      </c>
      <c r="I13" s="34">
        <f>+Arequipa!J21</f>
        <v>2039.9925143500002</v>
      </c>
      <c r="J13" s="24">
        <f>+I13/I$19</f>
        <v>0.5957326646565021</v>
      </c>
      <c r="K13" s="36">
        <f t="shared" ref="K13:K19" si="1">+G13-I13</f>
        <v>113.07305434999967</v>
      </c>
      <c r="L13" s="24">
        <f t="shared" ref="L13:L19" si="2">+G13/I13-1</f>
        <v>5.5428171208769417E-2</v>
      </c>
      <c r="M13" s="10"/>
      <c r="N13" s="10"/>
      <c r="O13" s="10"/>
      <c r="P13" s="45"/>
      <c r="R13" s="84"/>
      <c r="T13" s="84" t="s">
        <v>81</v>
      </c>
      <c r="U13" s="103">
        <v>300.66018081999994</v>
      </c>
      <c r="V13" s="103">
        <v>325.98979113999997</v>
      </c>
      <c r="W13" s="87">
        <f t="shared" si="0"/>
        <v>8.424664101151591E-2</v>
      </c>
      <c r="X13" s="114"/>
    </row>
    <row r="14" spans="2:26" x14ac:dyDescent="0.25">
      <c r="B14" s="77"/>
      <c r="C14" s="78"/>
      <c r="D14" s="10"/>
      <c r="E14" s="10"/>
      <c r="F14" s="112" t="s">
        <v>78</v>
      </c>
      <c r="G14" s="33">
        <f>+Cusco!H21</f>
        <v>645.0381567899999</v>
      </c>
      <c r="H14" s="42">
        <f>+G14/G$19</f>
        <v>0.18314815185604627</v>
      </c>
      <c r="I14" s="33">
        <f>+Cusco!J21</f>
        <v>727.21878671999991</v>
      </c>
      <c r="J14" s="42">
        <f>+I14/I$19</f>
        <v>0.2123674388771043</v>
      </c>
      <c r="K14" s="33">
        <f t="shared" si="1"/>
        <v>-82.180629930000009</v>
      </c>
      <c r="L14" s="42">
        <f t="shared" si="2"/>
        <v>-0.11300674766759278</v>
      </c>
      <c r="M14" s="10"/>
      <c r="N14" s="10"/>
      <c r="O14" s="10"/>
      <c r="P14" s="45"/>
      <c r="R14" s="84"/>
      <c r="T14" s="84" t="s">
        <v>82</v>
      </c>
      <c r="U14" s="103">
        <v>199.44818487999999</v>
      </c>
      <c r="V14" s="103">
        <v>218.94035355999998</v>
      </c>
      <c r="W14" s="87">
        <f t="shared" si="0"/>
        <v>9.7730489208150306E-2</v>
      </c>
      <c r="X14" s="114"/>
    </row>
    <row r="15" spans="2:26" x14ac:dyDescent="0.25">
      <c r="B15" s="77"/>
      <c r="C15" s="78"/>
      <c r="D15" s="10"/>
      <c r="E15" s="10"/>
      <c r="F15" s="112" t="s">
        <v>79</v>
      </c>
      <c r="G15" s="33">
        <f>+'Madre de Dios'!H21</f>
        <v>73.526807950000006</v>
      </c>
      <c r="H15" s="42">
        <f>+G15/G$19</f>
        <v>2.0876747904234556E-2</v>
      </c>
      <c r="I15" s="33">
        <f>+'Madre de Dios'!J21</f>
        <v>55.441899039999996</v>
      </c>
      <c r="J15" s="42">
        <f>+I15/I$19</f>
        <v>1.6190525218294637E-2</v>
      </c>
      <c r="K15" s="33">
        <f t="shared" si="1"/>
        <v>18.08490891000001</v>
      </c>
      <c r="L15" s="42">
        <f t="shared" si="2"/>
        <v>0.32619569717394037</v>
      </c>
      <c r="M15" s="10"/>
      <c r="N15" s="50">
        <v>80347</v>
      </c>
      <c r="O15" s="10"/>
      <c r="P15" s="45"/>
      <c r="R15" s="84"/>
      <c r="T15" s="84" t="s">
        <v>80</v>
      </c>
      <c r="U15" s="103">
        <v>101.58065239999999</v>
      </c>
      <c r="V15" s="103">
        <v>105.38671937999999</v>
      </c>
      <c r="W15" s="87">
        <f t="shared" si="0"/>
        <v>3.7468424252805832E-2</v>
      </c>
      <c r="X15" s="114"/>
    </row>
    <row r="16" spans="2:26" x14ac:dyDescent="0.25">
      <c r="B16" s="77"/>
      <c r="C16" s="78"/>
      <c r="D16" s="10"/>
      <c r="E16" s="10"/>
      <c r="F16" s="112" t="s">
        <v>80</v>
      </c>
      <c r="G16" s="34">
        <f>+Moquegua!H21</f>
        <v>105.38671937999999</v>
      </c>
      <c r="H16" s="24">
        <f>+G16/G$19</f>
        <v>2.9922854456659025E-2</v>
      </c>
      <c r="I16" s="34">
        <f>+Moquegua!J21</f>
        <v>101.58065239999999</v>
      </c>
      <c r="J16" s="24">
        <f>+I16/I$19</f>
        <v>2.9664281758935606E-2</v>
      </c>
      <c r="K16" s="36">
        <f t="shared" si="1"/>
        <v>3.8060669799999971</v>
      </c>
      <c r="L16" s="24">
        <f t="shared" si="2"/>
        <v>3.7468424252805832E-2</v>
      </c>
      <c r="M16" s="10"/>
      <c r="N16" s="51">
        <f>+G19/N15</f>
        <v>4.3834211576287849E-2</v>
      </c>
      <c r="O16" s="10"/>
      <c r="P16" s="45"/>
      <c r="R16" s="84"/>
      <c r="T16" s="84" t="s">
        <v>79</v>
      </c>
      <c r="U16" s="103">
        <v>55.441899039999996</v>
      </c>
      <c r="V16" s="103">
        <v>73.526807950000006</v>
      </c>
      <c r="W16" s="87">
        <f t="shared" si="0"/>
        <v>0.32619569717394037</v>
      </c>
      <c r="X16" s="114"/>
    </row>
    <row r="17" spans="2:25" x14ac:dyDescent="0.25">
      <c r="B17" s="77"/>
      <c r="C17" s="78"/>
      <c r="D17" s="10"/>
      <c r="E17" s="10"/>
      <c r="F17" s="112" t="s">
        <v>81</v>
      </c>
      <c r="G17" s="34">
        <f>+Puno!H21</f>
        <v>325.98979113999997</v>
      </c>
      <c r="H17" s="24">
        <f>+G17/G19</f>
        <v>9.2559528677102793E-2</v>
      </c>
      <c r="I17" s="34">
        <f>+Puno!J21</f>
        <v>300.66018081999994</v>
      </c>
      <c r="J17" s="24">
        <f>+I17/I19</f>
        <v>8.7800856824749099E-2</v>
      </c>
      <c r="K17" s="36">
        <f t="shared" si="1"/>
        <v>25.329610320000029</v>
      </c>
      <c r="L17" s="24">
        <f t="shared" si="2"/>
        <v>8.424664101151591E-2</v>
      </c>
      <c r="M17" s="10"/>
      <c r="N17" s="10"/>
      <c r="O17" s="10"/>
      <c r="P17" s="45"/>
      <c r="R17" s="84"/>
      <c r="T17" s="84"/>
      <c r="U17" s="86"/>
      <c r="V17" s="86"/>
      <c r="W17" s="87"/>
      <c r="X17" s="114"/>
    </row>
    <row r="18" spans="2:25" x14ac:dyDescent="0.25">
      <c r="B18" s="77"/>
      <c r="C18" s="78"/>
      <c r="D18" s="10"/>
      <c r="E18" s="10"/>
      <c r="F18" s="112" t="s">
        <v>82</v>
      </c>
      <c r="G18" s="34">
        <f>+Tacna!H21</f>
        <v>218.94035355999998</v>
      </c>
      <c r="H18" s="24">
        <f>+G18/G19</f>
        <v>6.2164572280144818E-2</v>
      </c>
      <c r="I18" s="34">
        <f>+Tacna!J21</f>
        <v>199.44818487999999</v>
      </c>
      <c r="J18" s="24">
        <f>+I18/I19</f>
        <v>5.8244232664414357E-2</v>
      </c>
      <c r="K18" s="36">
        <f t="shared" si="1"/>
        <v>19.492168679999992</v>
      </c>
      <c r="L18" s="24">
        <f t="shared" si="2"/>
        <v>9.7730489208150306E-2</v>
      </c>
      <c r="M18" s="10"/>
      <c r="N18" s="10"/>
      <c r="O18" s="10"/>
      <c r="P18" s="45"/>
      <c r="R18" s="84"/>
      <c r="T18" s="84"/>
      <c r="U18" s="86"/>
      <c r="V18" s="86"/>
      <c r="W18" s="87"/>
    </row>
    <row r="19" spans="2:25" x14ac:dyDescent="0.25">
      <c r="B19" s="77"/>
      <c r="C19" s="78"/>
      <c r="D19" s="78"/>
      <c r="E19" s="78"/>
      <c r="F19" s="113" t="s">
        <v>48</v>
      </c>
      <c r="G19" s="61">
        <f>SUM(G13:G18)</f>
        <v>3521.9473975199999</v>
      </c>
      <c r="H19" s="82">
        <f>SUM(H13:H18)</f>
        <v>0.99999999999999989</v>
      </c>
      <c r="I19" s="61">
        <f>SUM(I13:I18)</f>
        <v>3424.3422182099998</v>
      </c>
      <c r="J19" s="82">
        <f>SUM(J13:J18)</f>
        <v>1.0000000000000002</v>
      </c>
      <c r="K19" s="58">
        <f t="shared" si="1"/>
        <v>97.60517931000004</v>
      </c>
      <c r="L19" s="25">
        <f t="shared" si="2"/>
        <v>2.8503336725796302E-2</v>
      </c>
      <c r="M19" s="10"/>
      <c r="N19" s="10"/>
      <c r="O19" s="10"/>
      <c r="P19" s="45"/>
      <c r="R19" s="84"/>
    </row>
    <row r="20" spans="2:25" x14ac:dyDescent="0.25">
      <c r="B20" s="77"/>
      <c r="C20" s="78"/>
      <c r="D20" s="78"/>
      <c r="E20" s="78"/>
      <c r="F20" s="156" t="s">
        <v>50</v>
      </c>
      <c r="G20" s="156"/>
      <c r="H20" s="156"/>
      <c r="I20" s="156"/>
      <c r="J20" s="156"/>
      <c r="K20" s="156"/>
      <c r="L20" s="156"/>
      <c r="M20" s="83"/>
      <c r="N20" s="83"/>
      <c r="O20" s="10"/>
      <c r="P20" s="45"/>
      <c r="R20" s="84"/>
    </row>
    <row r="21" spans="2:25" x14ac:dyDescent="0.25">
      <c r="B21" s="79"/>
      <c r="C21" s="80"/>
      <c r="D21" s="80"/>
      <c r="E21" s="80"/>
      <c r="F21" s="80"/>
      <c r="G21" s="81"/>
      <c r="H21" s="81"/>
      <c r="I21" s="22"/>
      <c r="J21" s="22"/>
      <c r="K21" s="22"/>
      <c r="L21" s="22"/>
      <c r="M21" s="22"/>
      <c r="N21" s="22"/>
      <c r="O21" s="22"/>
      <c r="P21" s="46"/>
      <c r="R21" s="84"/>
    </row>
    <row r="22" spans="2:25" x14ac:dyDescent="0.25">
      <c r="B22" s="6"/>
      <c r="C22" s="8"/>
      <c r="D22" s="8"/>
      <c r="E22" s="8"/>
      <c r="F22" s="8"/>
      <c r="G22" s="5"/>
      <c r="H22" s="5"/>
    </row>
    <row r="23" spans="2:25" x14ac:dyDescent="0.25">
      <c r="B23" s="6"/>
      <c r="C23" s="8"/>
      <c r="D23" s="8"/>
      <c r="E23" s="8"/>
      <c r="F23" s="8"/>
      <c r="G23" s="5"/>
      <c r="H23" s="5"/>
    </row>
    <row r="24" spans="2:25" x14ac:dyDescent="0.25">
      <c r="B24" s="28" t="s">
        <v>52</v>
      </c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44"/>
      <c r="R24" s="10"/>
      <c r="Y24" s="107"/>
    </row>
    <row r="25" spans="2:25" x14ac:dyDescent="0.25">
      <c r="B25" s="29"/>
      <c r="C25" s="130" t="str">
        <f>+CONCATENATE("Durante el 2016 en la macro región se ha logrado recaudar S/ ", FIXED(H38,1)," millones por tributos internos, cifra  superior en ",FIXED(100*M38,1),"% respecto a lo recaudado en el mismo periodo del 2015. Es así que se recaudaron S/ ",FIXED(H31,1)," millones por Impuesto a la Renta, S/ ", FIXED(H34,1)," millones por Impuesto a la producción y el Consumo y solo S/ ",FIXED(H37,1)," millones por otros conceptos.")</f>
        <v>Durante el 2016 en la macro región se ha logrado recaudar S/ 3,521.9 millones por tributos internos, cifra  superior en 2.9% respecto a lo recaudado en el mismo periodo del 2015. Es así que se recaudaron S/ 1,685.5 millones por Impuesto a la Renta, S/ 1,326.8 millones por Impuesto a la producción y el Consumo y solo S/ 509.7 millones por otros conceptos.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45"/>
      <c r="R25" s="10"/>
      <c r="Y25" s="107"/>
    </row>
    <row r="26" spans="2:25" x14ac:dyDescent="0.25">
      <c r="B26" s="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45"/>
      <c r="R26" s="74"/>
      <c r="Y26" s="107"/>
    </row>
    <row r="27" spans="2:25" x14ac:dyDescent="0.25">
      <c r="B27" s="30"/>
      <c r="C27" s="10"/>
      <c r="D27" s="10"/>
      <c r="E27" s="138" t="s">
        <v>32</v>
      </c>
      <c r="F27" s="138"/>
      <c r="G27" s="138"/>
      <c r="H27" s="138"/>
      <c r="I27" s="138"/>
      <c r="J27" s="138"/>
      <c r="K27" s="138"/>
      <c r="L27" s="138"/>
      <c r="M27" s="138"/>
      <c r="N27" s="10"/>
      <c r="O27" s="10"/>
      <c r="P27" s="45"/>
      <c r="R27" s="10"/>
      <c r="Y27" s="107"/>
    </row>
    <row r="28" spans="2:25" ht="15" customHeight="1" x14ac:dyDescent="0.25">
      <c r="B28" s="30"/>
      <c r="C28" s="10"/>
      <c r="D28" s="10"/>
      <c r="E28" s="139"/>
      <c r="F28" s="139"/>
      <c r="G28" s="139"/>
      <c r="H28" s="139"/>
      <c r="I28" s="139"/>
      <c r="J28" s="139"/>
      <c r="K28" s="139"/>
      <c r="L28" s="139"/>
      <c r="M28" s="139"/>
      <c r="N28" s="10"/>
      <c r="O28" s="10"/>
      <c r="P28" s="45"/>
      <c r="R28" s="10"/>
      <c r="Y28" s="107"/>
    </row>
    <row r="29" spans="2:25" x14ac:dyDescent="0.25">
      <c r="B29" s="30"/>
      <c r="C29" s="10"/>
      <c r="D29" s="10"/>
      <c r="E29" s="140" t="s">
        <v>33</v>
      </c>
      <c r="F29" s="141"/>
      <c r="G29" s="142"/>
      <c r="H29" s="146">
        <v>2016</v>
      </c>
      <c r="I29" s="146"/>
      <c r="J29" s="146">
        <v>2015</v>
      </c>
      <c r="K29" s="146"/>
      <c r="L29" s="147" t="s">
        <v>29</v>
      </c>
      <c r="M29" s="147"/>
      <c r="N29" s="10"/>
      <c r="O29" s="10"/>
      <c r="P29" s="45"/>
      <c r="R29" s="10"/>
      <c r="Y29" s="107"/>
    </row>
    <row r="30" spans="2:25" x14ac:dyDescent="0.25">
      <c r="B30" s="30"/>
      <c r="C30" s="10"/>
      <c r="D30" s="10"/>
      <c r="E30" s="143"/>
      <c r="F30" s="144"/>
      <c r="G30" s="145"/>
      <c r="H30" s="26" t="s">
        <v>20</v>
      </c>
      <c r="I30" s="26" t="s">
        <v>27</v>
      </c>
      <c r="J30" s="26" t="s">
        <v>20</v>
      </c>
      <c r="K30" s="26" t="s">
        <v>27</v>
      </c>
      <c r="L30" s="26" t="s">
        <v>20</v>
      </c>
      <c r="M30" s="26" t="s">
        <v>28</v>
      </c>
      <c r="N30" s="10"/>
      <c r="O30" s="10"/>
      <c r="P30" s="45"/>
      <c r="R30" s="10"/>
      <c r="S30" s="107"/>
    </row>
    <row r="31" spans="2:25" x14ac:dyDescent="0.25">
      <c r="B31" s="30"/>
      <c r="C31" s="10"/>
      <c r="D31" s="10"/>
      <c r="E31" s="149" t="s">
        <v>0</v>
      </c>
      <c r="F31" s="149"/>
      <c r="G31" s="149"/>
      <c r="H31" s="32">
        <f>+Arequipa!H14+Cusco!H14+'Madre de Dios'!H14+Moquegua!H14+Puno!H14+Tacna!H14</f>
        <v>1685.4548531899998</v>
      </c>
      <c r="I31" s="27">
        <f>+H31/H$38</f>
        <v>0.47855764523252753</v>
      </c>
      <c r="J31" s="32">
        <f>+Arequipa!J14+Cusco!J14+'Madre de Dios'!J14+Moquegua!J14+Puno!J14+Tacna!J14</f>
        <v>1670.3841129299997</v>
      </c>
      <c r="K31" s="27">
        <f>+J31/J$38</f>
        <v>0.48779707356560775</v>
      </c>
      <c r="L31" s="35">
        <f>+H31-J31</f>
        <v>15.070740260000093</v>
      </c>
      <c r="M31" s="27">
        <f>+H31/J31-1</f>
        <v>9.0223201617769533E-3</v>
      </c>
      <c r="N31" s="10"/>
      <c r="O31" s="10"/>
      <c r="P31" s="45"/>
      <c r="R31" s="10"/>
      <c r="S31" s="107"/>
    </row>
    <row r="32" spans="2:25" x14ac:dyDescent="0.25">
      <c r="B32" s="30"/>
      <c r="C32" s="10"/>
      <c r="D32" s="10"/>
      <c r="E32" s="157" t="s">
        <v>24</v>
      </c>
      <c r="F32" s="157"/>
      <c r="G32" s="157"/>
      <c r="H32" s="33">
        <f>+Arequipa!H15+Cusco!H15+'Madre de Dios'!H15+Moquegua!H15+Puno!H15+Tacna!H15</f>
        <v>854.08274409000001</v>
      </c>
      <c r="I32" s="42">
        <f t="shared" ref="I32:K38" si="3">+H32/H$38</f>
        <v>0.24250298135951928</v>
      </c>
      <c r="J32" s="33">
        <f>+Arequipa!J15+Cusco!J15+'Madre de Dios'!J15+Moquegua!J15+Puno!J15+Tacna!J15</f>
        <v>778.50734978999992</v>
      </c>
      <c r="K32" s="42">
        <f t="shared" si="3"/>
        <v>0.22734507831899689</v>
      </c>
      <c r="L32" s="33">
        <f t="shared" ref="L32:L38" si="4">+H32-J32</f>
        <v>75.575394300000085</v>
      </c>
      <c r="M32" s="42">
        <f t="shared" ref="M32:M38" si="5">+H32/J32-1</f>
        <v>9.7077303535267001E-2</v>
      </c>
      <c r="N32" s="10"/>
      <c r="O32" s="10"/>
      <c r="P32" s="45"/>
      <c r="R32" s="10"/>
      <c r="S32" s="107"/>
    </row>
    <row r="33" spans="2:25" x14ac:dyDescent="0.25">
      <c r="B33" s="30"/>
      <c r="C33" s="10"/>
      <c r="D33" s="10"/>
      <c r="E33" s="157" t="s">
        <v>25</v>
      </c>
      <c r="F33" s="157"/>
      <c r="G33" s="157"/>
      <c r="H33" s="33">
        <f>+Arequipa!H16+Cusco!H16+'Madre de Dios'!H16+Moquegua!H16+Puno!H16+Tacna!H16</f>
        <v>351.06311563999998</v>
      </c>
      <c r="I33" s="42">
        <f t="shared" si="3"/>
        <v>9.9678693636140944E-2</v>
      </c>
      <c r="J33" s="33">
        <f>+Arequipa!J16+Cusco!J16+'Madre de Dios'!J16+Moquegua!J16+Puno!J16+Tacna!J16</f>
        <v>363.14880426999997</v>
      </c>
      <c r="K33" s="42">
        <f t="shared" si="3"/>
        <v>0.10604921504014517</v>
      </c>
      <c r="L33" s="33">
        <f t="shared" si="4"/>
        <v>-12.085688629999993</v>
      </c>
      <c r="M33" s="42">
        <f t="shared" si="5"/>
        <v>-3.3280265521718033E-2</v>
      </c>
      <c r="N33" s="10"/>
      <c r="O33" s="10"/>
      <c r="P33" s="45"/>
      <c r="R33" s="10"/>
      <c r="S33" s="107"/>
    </row>
    <row r="34" spans="2:25" x14ac:dyDescent="0.25">
      <c r="B34" s="30"/>
      <c r="C34" s="10"/>
      <c r="D34" s="10"/>
      <c r="E34" s="149" t="s">
        <v>31</v>
      </c>
      <c r="F34" s="149"/>
      <c r="G34" s="149"/>
      <c r="H34" s="32">
        <f>+Arequipa!H17+Cusco!H17+'Madre de Dios'!H17+Moquegua!H17+Puno!H17+Tacna!H17</f>
        <v>1326.7925754599996</v>
      </c>
      <c r="I34" s="27">
        <f t="shared" si="3"/>
        <v>0.3767212924288047</v>
      </c>
      <c r="J34" s="32">
        <f>+Arequipa!J17+Cusco!J17+'Madre de Dios'!J17+Moquegua!J17+Puno!J17+Tacna!J17</f>
        <v>1299.0388092800004</v>
      </c>
      <c r="K34" s="27">
        <f t="shared" si="3"/>
        <v>0.3793542603224524</v>
      </c>
      <c r="L34" s="35">
        <f t="shared" si="4"/>
        <v>27.753766179999275</v>
      </c>
      <c r="M34" s="27">
        <f t="shared" si="5"/>
        <v>2.1364847594801173E-2</v>
      </c>
      <c r="N34" s="10"/>
      <c r="O34" s="10"/>
      <c r="P34" s="45"/>
      <c r="R34" s="10"/>
      <c r="S34" s="107"/>
      <c r="W34" s="107"/>
      <c r="X34" s="107"/>
      <c r="Y34" s="107"/>
    </row>
    <row r="35" spans="2:25" x14ac:dyDescent="0.25">
      <c r="B35" s="30"/>
      <c r="C35" s="10"/>
      <c r="D35" s="10"/>
      <c r="E35" s="157" t="s">
        <v>10</v>
      </c>
      <c r="F35" s="157"/>
      <c r="G35" s="157"/>
      <c r="H35" s="34">
        <f>+Arequipa!H18+Cusco!H18+'Madre de Dios'!H18+Moquegua!H18+Puno!H18+Tacna!H18</f>
        <v>1301.4093050299998</v>
      </c>
      <c r="I35" s="24">
        <f t="shared" si="3"/>
        <v>0.36951412333596889</v>
      </c>
      <c r="J35" s="34">
        <f>+Arequipa!J18+Cusco!J18+'Madre de Dios'!J18+Moquegua!J18+Puno!J18+Tacna!J18</f>
        <v>1274.5902132000003</v>
      </c>
      <c r="K35" s="24">
        <f t="shared" si="3"/>
        <v>0.37221461290345698</v>
      </c>
      <c r="L35" s="36">
        <f t="shared" si="4"/>
        <v>26.819091829999479</v>
      </c>
      <c r="M35" s="24">
        <f t="shared" si="5"/>
        <v>2.1041344545292828E-2</v>
      </c>
      <c r="N35" s="10"/>
      <c r="O35" s="10"/>
      <c r="P35" s="45"/>
      <c r="R35" s="10"/>
      <c r="S35" s="107"/>
      <c r="W35" s="107"/>
      <c r="X35" s="107"/>
      <c r="Y35" s="107"/>
    </row>
    <row r="36" spans="2:25" x14ac:dyDescent="0.25">
      <c r="B36" s="30"/>
      <c r="C36" s="10"/>
      <c r="D36" s="10"/>
      <c r="E36" s="157" t="s">
        <v>11</v>
      </c>
      <c r="F36" s="157"/>
      <c r="G36" s="157"/>
      <c r="H36" s="34">
        <f>+Arequipa!H19+Cusco!H19+'Madre de Dios'!H19+Moquegua!H19+Puno!H19+Tacna!H19</f>
        <v>25.186065429999992</v>
      </c>
      <c r="I36" s="24">
        <f t="shared" si="3"/>
        <v>7.1511759226542994E-3</v>
      </c>
      <c r="J36" s="34">
        <f>+Arequipa!J19+Cusco!J19+'Madre de Dios'!J19+Moquegua!J19+Puno!J19+Tacna!J19</f>
        <v>24.022976060000001</v>
      </c>
      <c r="K36" s="24">
        <f t="shared" si="3"/>
        <v>7.0153549292621487E-3</v>
      </c>
      <c r="L36" s="36">
        <f t="shared" si="4"/>
        <v>1.1630893699999909</v>
      </c>
      <c r="M36" s="24">
        <f t="shared" si="5"/>
        <v>4.8415706992133156E-2</v>
      </c>
      <c r="N36" s="10"/>
      <c r="O36" s="10"/>
      <c r="P36" s="45"/>
      <c r="R36" s="10"/>
      <c r="S36" s="107"/>
      <c r="W36" s="107"/>
      <c r="X36" s="107"/>
      <c r="Y36" s="107"/>
    </row>
    <row r="37" spans="2:25" x14ac:dyDescent="0.25">
      <c r="B37" s="30"/>
      <c r="C37" s="10"/>
      <c r="D37" s="10"/>
      <c r="E37" s="149" t="s">
        <v>12</v>
      </c>
      <c r="F37" s="149"/>
      <c r="G37" s="149"/>
      <c r="H37" s="32">
        <f>+Arequipa!H20+Cusco!H20+'Madre de Dios'!H20+Moquegua!H20+Puno!H20+Tacna!H20</f>
        <v>509.69996886999996</v>
      </c>
      <c r="I37" s="27">
        <f t="shared" si="3"/>
        <v>0.14472106233866758</v>
      </c>
      <c r="J37" s="32">
        <f>+Arequipa!J20+Cusco!J20+'Madre de Dios'!J20+Moquegua!J20+Puno!J20+Tacna!J20</f>
        <v>454.91929599999992</v>
      </c>
      <c r="K37" s="27">
        <f t="shared" si="3"/>
        <v>0.13284866611193991</v>
      </c>
      <c r="L37" s="35">
        <f t="shared" si="4"/>
        <v>54.780672870000046</v>
      </c>
      <c r="M37" s="27">
        <f t="shared" si="5"/>
        <v>0.12041844202185703</v>
      </c>
      <c r="N37" s="10"/>
      <c r="O37" s="10"/>
      <c r="P37" s="45"/>
      <c r="R37" s="10"/>
      <c r="S37" s="107"/>
      <c r="W37" s="107"/>
      <c r="X37" s="107"/>
      <c r="Y37" s="107"/>
    </row>
    <row r="38" spans="2:25" x14ac:dyDescent="0.25">
      <c r="B38" s="30"/>
      <c r="C38" s="10"/>
      <c r="D38" s="10"/>
      <c r="E38" s="150" t="s">
        <v>16</v>
      </c>
      <c r="F38" s="151"/>
      <c r="G38" s="152"/>
      <c r="H38" s="57">
        <f>+Arequipa!H21+Cusco!H21+'Madre de Dios'!H21+Moquegua!H21+Puno!H21+Tacna!H21</f>
        <v>3521.9473975199999</v>
      </c>
      <c r="I38" s="25">
        <f t="shared" si="3"/>
        <v>1</v>
      </c>
      <c r="J38" s="57">
        <f>+Arequipa!J21+Cusco!J21+'Madre de Dios'!J21+Moquegua!J21+Puno!J21+Tacna!J21</f>
        <v>3424.3422182099998</v>
      </c>
      <c r="K38" s="25">
        <f t="shared" si="3"/>
        <v>1</v>
      </c>
      <c r="L38" s="58">
        <f t="shared" si="4"/>
        <v>97.60517931000004</v>
      </c>
      <c r="M38" s="25">
        <f t="shared" si="5"/>
        <v>2.8503336725796302E-2</v>
      </c>
      <c r="N38" s="10"/>
      <c r="O38" s="10"/>
      <c r="P38" s="45"/>
      <c r="R38" s="10"/>
      <c r="S38" s="107"/>
      <c r="U38" s="84"/>
      <c r="V38" s="84"/>
      <c r="W38" s="89"/>
      <c r="X38" s="89"/>
      <c r="Y38" s="107"/>
    </row>
    <row r="39" spans="2:25" x14ac:dyDescent="0.25">
      <c r="B39" s="30"/>
      <c r="C39" s="10"/>
      <c r="D39" s="10"/>
      <c r="E39" s="41" t="s">
        <v>34</v>
      </c>
      <c r="F39" s="37"/>
      <c r="G39" s="37"/>
      <c r="H39" s="38"/>
      <c r="I39" s="39"/>
      <c r="J39" s="38"/>
      <c r="K39" s="39"/>
      <c r="L39" s="40"/>
      <c r="M39" s="39"/>
      <c r="N39" s="10"/>
      <c r="O39" s="10"/>
      <c r="P39" s="45"/>
      <c r="R39" s="10"/>
      <c r="S39" s="107"/>
      <c r="U39" s="84"/>
      <c r="V39" s="84"/>
      <c r="W39" s="89"/>
      <c r="X39" s="89"/>
      <c r="Y39" s="107"/>
    </row>
    <row r="40" spans="2:25" x14ac:dyDescent="0.25">
      <c r="B40" s="30"/>
      <c r="C40" s="10"/>
      <c r="D40" s="10"/>
      <c r="E40" s="132" t="s">
        <v>63</v>
      </c>
      <c r="F40" s="132"/>
      <c r="G40" s="132"/>
      <c r="H40" s="132"/>
      <c r="I40" s="132"/>
      <c r="J40" s="132"/>
      <c r="K40" s="132"/>
      <c r="L40" s="132"/>
      <c r="M40" s="132"/>
      <c r="N40" s="10"/>
      <c r="O40" s="10"/>
      <c r="P40" s="45"/>
      <c r="R40" s="10"/>
      <c r="S40" s="107"/>
      <c r="T40" s="107"/>
      <c r="U40" s="89"/>
      <c r="V40" s="89">
        <v>2015</v>
      </c>
      <c r="W40" s="89">
        <v>2016</v>
      </c>
      <c r="X40" s="84"/>
      <c r="Y40" s="107"/>
    </row>
    <row r="41" spans="2:25" x14ac:dyDescent="0.25">
      <c r="B41" s="21"/>
      <c r="C41" s="22"/>
      <c r="D41" s="22"/>
      <c r="E41" s="22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46"/>
      <c r="R41" s="10"/>
      <c r="S41" s="107"/>
      <c r="U41" s="89" t="s">
        <v>14</v>
      </c>
      <c r="V41" s="115">
        <v>1274.5902132000003</v>
      </c>
      <c r="W41" s="115">
        <v>1301.4093050299998</v>
      </c>
      <c r="X41" s="84"/>
      <c r="Y41" s="107"/>
    </row>
    <row r="42" spans="2:25" x14ac:dyDescent="0.25">
      <c r="F42" s="7"/>
      <c r="G42" s="7"/>
      <c r="H42" s="7"/>
      <c r="I42" s="7"/>
      <c r="J42" s="7"/>
      <c r="K42" s="7"/>
      <c r="U42" s="89" t="s">
        <v>68</v>
      </c>
      <c r="V42" s="115">
        <v>778.50734978999992</v>
      </c>
      <c r="W42" s="115">
        <v>854.08274409000001</v>
      </c>
      <c r="X42" s="84"/>
    </row>
    <row r="43" spans="2:25" x14ac:dyDescent="0.25">
      <c r="U43" s="89" t="s">
        <v>69</v>
      </c>
      <c r="V43" s="115">
        <v>363.14880426999997</v>
      </c>
      <c r="W43" s="115">
        <v>351.06311563999998</v>
      </c>
      <c r="X43" s="84"/>
    </row>
    <row r="44" spans="2:25" x14ac:dyDescent="0.25">
      <c r="B44" s="28" t="s">
        <v>53</v>
      </c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44"/>
      <c r="U44" s="89" t="s">
        <v>15</v>
      </c>
      <c r="V44" s="115">
        <v>24.022976060000001</v>
      </c>
      <c r="W44" s="115">
        <v>25.186065429999992</v>
      </c>
      <c r="X44" s="89"/>
    </row>
    <row r="45" spans="2:25" x14ac:dyDescent="0.25">
      <c r="B45" s="29"/>
      <c r="C45" s="130" t="str">
        <f>+CONCATENATE("Durante el  2016 los impuestos a la producción y consumo representaron  ",FIXED(I61*100,1),"% del total recaudado, casi en su totalidad por el Impuesto General a las Ventas (IGV). Mientras que el Impuesto a la Renta de Tercera Categoría Alcanzó una participación de ",FIXED(I54*100,1),"% y el Impuesto a la Renta de Quinta Categoría  de ",FIXED(I56*100,1),"%, entre las principales.")</f>
        <v>Durante el  2016 los impuestos a la producción y consumo representaron  37.7% del total recaudado, casi en su totalidad por el Impuesto General a las Ventas (IGV). Mientras que el Impuesto a la Renta de Tercera Categoría Alcanzó una participación de 24.3% y el Impuesto a la Renta de Quinta Categoría  de 10.0%, entre las principales.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45"/>
      <c r="U45" s="84"/>
      <c r="V45" s="84"/>
      <c r="W45" s="84"/>
      <c r="X45" s="107"/>
    </row>
    <row r="46" spans="2:25" x14ac:dyDescent="0.25">
      <c r="B46" s="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45"/>
    </row>
    <row r="47" spans="2:25" x14ac:dyDescent="0.25">
      <c r="B47" s="30"/>
      <c r="C47" s="10"/>
      <c r="D47" s="10"/>
      <c r="E47" s="138" t="s">
        <v>32</v>
      </c>
      <c r="F47" s="138"/>
      <c r="G47" s="138"/>
      <c r="H47" s="138"/>
      <c r="I47" s="138"/>
      <c r="J47" s="138"/>
      <c r="K47" s="138"/>
      <c r="L47" s="138"/>
      <c r="M47" s="138"/>
      <c r="N47" s="10"/>
      <c r="O47" s="10"/>
      <c r="P47" s="45"/>
    </row>
    <row r="48" spans="2:25" x14ac:dyDescent="0.25">
      <c r="B48" s="30"/>
      <c r="C48" s="10"/>
      <c r="D48" s="10"/>
      <c r="E48" s="139"/>
      <c r="F48" s="139"/>
      <c r="G48" s="139"/>
      <c r="H48" s="139"/>
      <c r="I48" s="139"/>
      <c r="J48" s="139"/>
      <c r="K48" s="139"/>
      <c r="L48" s="139"/>
      <c r="M48" s="139"/>
      <c r="N48" s="10"/>
      <c r="O48" s="10"/>
      <c r="P48" s="45"/>
      <c r="T48" s="84"/>
      <c r="U48" s="84"/>
      <c r="V48" s="84"/>
      <c r="W48" s="84"/>
      <c r="X48" s="84"/>
    </row>
    <row r="49" spans="2:24" x14ac:dyDescent="0.25">
      <c r="B49" s="30"/>
      <c r="C49" s="10"/>
      <c r="D49" s="10"/>
      <c r="E49" s="140" t="s">
        <v>21</v>
      </c>
      <c r="F49" s="141"/>
      <c r="G49" s="142"/>
      <c r="H49" s="146">
        <v>2016</v>
      </c>
      <c r="I49" s="146"/>
      <c r="J49" s="146">
        <v>2015</v>
      </c>
      <c r="K49" s="146"/>
      <c r="L49" s="147" t="s">
        <v>29</v>
      </c>
      <c r="M49" s="147"/>
      <c r="N49" s="10"/>
      <c r="O49" s="10"/>
      <c r="P49" s="45"/>
    </row>
    <row r="50" spans="2:24" x14ac:dyDescent="0.25">
      <c r="B50" s="30"/>
      <c r="C50" s="10"/>
      <c r="D50" s="10"/>
      <c r="E50" s="153"/>
      <c r="F50" s="154"/>
      <c r="G50" s="155"/>
      <c r="H50" s="47" t="s">
        <v>20</v>
      </c>
      <c r="I50" s="47" t="s">
        <v>27</v>
      </c>
      <c r="J50" s="47" t="s">
        <v>20</v>
      </c>
      <c r="K50" s="47" t="s">
        <v>27</v>
      </c>
      <c r="L50" s="47" t="s">
        <v>20</v>
      </c>
      <c r="M50" s="47" t="s">
        <v>28</v>
      </c>
      <c r="N50" s="10"/>
      <c r="O50" s="10"/>
      <c r="P50" s="45"/>
      <c r="S50" s="116"/>
      <c r="T50" s="116"/>
      <c r="U50" s="116"/>
      <c r="V50" s="116"/>
      <c r="W50" s="116"/>
      <c r="X50" s="116"/>
    </row>
    <row r="51" spans="2:24" x14ac:dyDescent="0.25">
      <c r="B51" s="30"/>
      <c r="C51" s="48"/>
      <c r="D51" s="49"/>
      <c r="E51" s="136" t="s">
        <v>0</v>
      </c>
      <c r="F51" s="136"/>
      <c r="G51" s="136"/>
      <c r="H51" s="56">
        <f>+Arequipa!H34+Cusco!H34+'Madre de Dios'!H34+Moquegua!H34+Puno!H34+Tacna!H34</f>
        <v>1685.4548531899998</v>
      </c>
      <c r="I51" s="54">
        <f>+H51/H$67</f>
        <v>0.4785576452325277</v>
      </c>
      <c r="J51" s="56">
        <f>+Arequipa!J34+Cusco!J34+'Madre de Dios'!J34+Moquegua!J34+Puno!J34+Tacna!J34</f>
        <v>1670.3841129299997</v>
      </c>
      <c r="K51" s="54">
        <f>+J51/J$67</f>
        <v>0.4877970735656077</v>
      </c>
      <c r="L51" s="55">
        <f>+H51-J51</f>
        <v>15.070740260000093</v>
      </c>
      <c r="M51" s="54">
        <f>+H51/J51-1</f>
        <v>9.0223201617769533E-3</v>
      </c>
      <c r="N51" s="10"/>
      <c r="O51" s="10"/>
      <c r="P51" s="45"/>
      <c r="S51" s="116"/>
      <c r="T51" s="84"/>
      <c r="U51" s="84">
        <v>2016</v>
      </c>
      <c r="V51" s="84"/>
      <c r="W51" s="84"/>
      <c r="X51" s="84">
        <v>2016</v>
      </c>
    </row>
    <row r="52" spans="2:24" x14ac:dyDescent="0.25">
      <c r="B52" s="30"/>
      <c r="C52" s="50"/>
      <c r="D52" s="51"/>
      <c r="E52" s="133" t="s">
        <v>5</v>
      </c>
      <c r="F52" s="133"/>
      <c r="G52" s="133"/>
      <c r="H52" s="52">
        <f>+Arequipa!H35+Cusco!H35+'Madre de Dios'!H35+Moquegua!H35+Puno!H35+Tacna!H35</f>
        <v>58.760413329999992</v>
      </c>
      <c r="I52" s="42">
        <f t="shared" ref="I52:K67" si="6">+H52/H$67</f>
        <v>1.6684068981659549E-2</v>
      </c>
      <c r="J52" s="52">
        <f>+Arequipa!J35+Cusco!J35+'Madre de Dios'!J35+Moquegua!J35+Puno!J35+Tacna!J35</f>
        <v>52.545423610000007</v>
      </c>
      <c r="K52" s="42">
        <f t="shared" si="6"/>
        <v>1.5344676513513586E-2</v>
      </c>
      <c r="L52" s="33">
        <f t="shared" ref="L52:L67" si="7">+H52-J52</f>
        <v>6.2149897199999842</v>
      </c>
      <c r="M52" s="42">
        <f t="shared" ref="M52:M67" si="8">+H52/J52-1</f>
        <v>0.11827842070754957</v>
      </c>
      <c r="N52" s="109"/>
      <c r="O52" s="51"/>
      <c r="P52" s="45"/>
      <c r="S52" s="116"/>
      <c r="T52" s="108" t="s">
        <v>24</v>
      </c>
      <c r="U52" s="86">
        <v>854.08274409000001</v>
      </c>
      <c r="V52" s="117">
        <f t="shared" ref="V52:V57" si="9">+U52/U$63</f>
        <v>0.47491588374811666</v>
      </c>
      <c r="W52" s="90" t="s">
        <v>13</v>
      </c>
      <c r="X52" s="103">
        <f>+H51</f>
        <v>1685.4548531899998</v>
      </c>
    </row>
    <row r="53" spans="2:24" x14ac:dyDescent="0.25">
      <c r="B53" s="30"/>
      <c r="C53" s="50"/>
      <c r="D53" s="51"/>
      <c r="E53" s="133" t="s">
        <v>6</v>
      </c>
      <c r="F53" s="133"/>
      <c r="G53" s="133"/>
      <c r="H53" s="52">
        <f>+Arequipa!H36+Cusco!H36+'Madre de Dios'!H36+Moquegua!H36+Puno!H36+Tacna!H36</f>
        <v>57.927984160000008</v>
      </c>
      <c r="I53" s="42">
        <f t="shared" si="6"/>
        <v>1.6447714182440759E-2</v>
      </c>
      <c r="J53" s="52">
        <f>+Arequipa!J36+Cusco!J36+'Madre de Dios'!J36+Moquegua!J36+Puno!J36+Tacna!J36</f>
        <v>49.138911219999997</v>
      </c>
      <c r="K53" s="42">
        <f t="shared" si="6"/>
        <v>1.4349883302751875E-2</v>
      </c>
      <c r="L53" s="33">
        <f t="shared" si="7"/>
        <v>8.7890729400000112</v>
      </c>
      <c r="M53" s="42">
        <f t="shared" si="8"/>
        <v>0.17886177617266319</v>
      </c>
      <c r="N53" s="109"/>
      <c r="O53" s="51"/>
      <c r="P53" s="45"/>
      <c r="S53" s="116"/>
      <c r="T53" s="108" t="s">
        <v>25</v>
      </c>
      <c r="U53" s="86">
        <v>351.06311563999998</v>
      </c>
      <c r="V53" s="117">
        <f t="shared" si="9"/>
        <v>0.19520995005370226</v>
      </c>
      <c r="W53" s="90" t="s">
        <v>14</v>
      </c>
      <c r="X53" s="103">
        <f>+H62</f>
        <v>1301.4093050299998</v>
      </c>
    </row>
    <row r="54" spans="2:24" x14ac:dyDescent="0.25">
      <c r="B54" s="30"/>
      <c r="C54" s="50"/>
      <c r="D54" s="51"/>
      <c r="E54" s="133" t="s">
        <v>1</v>
      </c>
      <c r="F54" s="133"/>
      <c r="G54" s="133"/>
      <c r="H54" s="52">
        <f>+Arequipa!H37+Cusco!H37+'Madre de Dios'!H37+Moquegua!H37+Puno!H37+Tacna!H37</f>
        <v>854.08274409000001</v>
      </c>
      <c r="I54" s="42">
        <f t="shared" si="6"/>
        <v>0.24250298135951937</v>
      </c>
      <c r="J54" s="52">
        <f>+Arequipa!J37+Cusco!J37+'Madre de Dios'!J37+Moquegua!J37+Puno!J37+Tacna!J37</f>
        <v>778.50734978999992</v>
      </c>
      <c r="K54" s="42">
        <f t="shared" si="6"/>
        <v>0.22734507831899686</v>
      </c>
      <c r="L54" s="33">
        <f t="shared" si="7"/>
        <v>75.575394300000085</v>
      </c>
      <c r="M54" s="42">
        <f t="shared" si="8"/>
        <v>9.7077303535267001E-2</v>
      </c>
      <c r="N54" s="109"/>
      <c r="O54" s="51"/>
      <c r="P54" s="45"/>
      <c r="S54" s="116"/>
      <c r="T54" s="108" t="s">
        <v>55</v>
      </c>
      <c r="U54" s="86">
        <v>176.85065540000002</v>
      </c>
      <c r="V54" s="117">
        <f t="shared" si="9"/>
        <v>9.833846413817042E-2</v>
      </c>
      <c r="W54" s="90" t="s">
        <v>12</v>
      </c>
      <c r="X54" s="103">
        <f>+H66</f>
        <v>509.69996886999996</v>
      </c>
    </row>
    <row r="55" spans="2:24" x14ac:dyDescent="0.25">
      <c r="B55" s="30"/>
      <c r="C55" s="50"/>
      <c r="D55" s="51"/>
      <c r="E55" s="133" t="s">
        <v>4</v>
      </c>
      <c r="F55" s="133"/>
      <c r="G55" s="133"/>
      <c r="H55" s="52">
        <f>+Arequipa!H38+Cusco!H38+'Madre de Dios'!H38+Moquegua!H38+Puno!H38+Tacna!H38</f>
        <v>42.931596800000001</v>
      </c>
      <c r="I55" s="42">
        <f t="shared" si="6"/>
        <v>1.2189732541215848E-2</v>
      </c>
      <c r="J55" s="52">
        <f>+Arequipa!J38+Cusco!J38+'Madre de Dios'!J38+Moquegua!J38+Puno!J38+Tacna!J38</f>
        <v>37.596673440000004</v>
      </c>
      <c r="K55" s="42">
        <f t="shared" si="6"/>
        <v>1.0979239528125444E-2</v>
      </c>
      <c r="L55" s="33">
        <f t="shared" si="7"/>
        <v>5.3349233599999977</v>
      </c>
      <c r="M55" s="42">
        <f t="shared" si="8"/>
        <v>0.1418988136946191</v>
      </c>
      <c r="N55" s="109"/>
      <c r="O55" s="51"/>
      <c r="P55" s="45"/>
      <c r="S55" s="116"/>
      <c r="T55" s="84" t="s">
        <v>71</v>
      </c>
      <c r="U55" s="86">
        <v>73.629348429999993</v>
      </c>
      <c r="V55" s="117">
        <f t="shared" si="9"/>
        <v>4.0941872811970412E-2</v>
      </c>
      <c r="W55" s="90" t="s">
        <v>15</v>
      </c>
      <c r="X55" s="103">
        <f>+H63</f>
        <v>25.186065429999992</v>
      </c>
    </row>
    <row r="56" spans="2:24" x14ac:dyDescent="0.25">
      <c r="B56" s="30"/>
      <c r="C56" s="50"/>
      <c r="D56" s="51"/>
      <c r="E56" s="133" t="s">
        <v>2</v>
      </c>
      <c r="F56" s="133"/>
      <c r="G56" s="133"/>
      <c r="H56" s="52">
        <f>+Arequipa!H39+Cusco!H39+'Madre de Dios'!H39+Moquegua!H39+Puno!H39+Tacna!H39</f>
        <v>351.06311563999998</v>
      </c>
      <c r="I56" s="42">
        <f t="shared" si="6"/>
        <v>9.9678693636140972E-2</v>
      </c>
      <c r="J56" s="52">
        <f>+Arequipa!J39+Cusco!J39+'Madre de Dios'!J39+Moquegua!J39+Puno!J39+Tacna!J39</f>
        <v>363.14880426999997</v>
      </c>
      <c r="K56" s="42">
        <f t="shared" si="6"/>
        <v>0.10604921504014515</v>
      </c>
      <c r="L56" s="33">
        <f t="shared" si="7"/>
        <v>-12.085688629999993</v>
      </c>
      <c r="M56" s="42">
        <f t="shared" si="8"/>
        <v>-3.3280265521718033E-2</v>
      </c>
      <c r="N56" s="109"/>
      <c r="O56" s="51"/>
      <c r="P56" s="45"/>
      <c r="S56" s="116"/>
      <c r="T56" s="108" t="s">
        <v>70</v>
      </c>
      <c r="U56" s="86">
        <v>58.760413329999992</v>
      </c>
      <c r="V56" s="117">
        <f t="shared" si="9"/>
        <v>3.267394619446954E-2</v>
      </c>
    </row>
    <row r="57" spans="2:24" x14ac:dyDescent="0.25">
      <c r="B57" s="30"/>
      <c r="C57" s="50"/>
      <c r="D57" s="51"/>
      <c r="E57" s="133" t="s">
        <v>7</v>
      </c>
      <c r="F57" s="133"/>
      <c r="G57" s="133"/>
      <c r="H57" s="52">
        <f>+Arequipa!H40+Cusco!H40+'Madre de Dios'!H40+Moquegua!H40+Puno!H40+Tacna!H40</f>
        <v>73.629348429999993</v>
      </c>
      <c r="I57" s="42">
        <f t="shared" si="6"/>
        <v>2.0905862615053977E-2</v>
      </c>
      <c r="J57" s="52">
        <f>+Arequipa!J40+Cusco!J40+'Madre de Dios'!J40+Moquegua!J40+Puno!J40+Tacna!J40</f>
        <v>83.19661361</v>
      </c>
      <c r="K57" s="42">
        <f t="shared" si="6"/>
        <v>2.4295648129902508E-2</v>
      </c>
      <c r="L57" s="33">
        <f t="shared" si="7"/>
        <v>-9.5672651800000068</v>
      </c>
      <c r="M57" s="42">
        <f t="shared" si="8"/>
        <v>-0.11499584856720713</v>
      </c>
      <c r="N57" s="109"/>
      <c r="O57" s="51"/>
      <c r="P57" s="45"/>
      <c r="S57" s="116"/>
      <c r="T57" s="108" t="s">
        <v>72</v>
      </c>
      <c r="U57" s="86">
        <v>58.136023810000005</v>
      </c>
      <c r="V57" s="117">
        <f t="shared" si="9"/>
        <v>3.2326752081550419E-2</v>
      </c>
      <c r="W57" s="116"/>
      <c r="X57" s="116"/>
    </row>
    <row r="58" spans="2:24" x14ac:dyDescent="0.25">
      <c r="B58" s="30"/>
      <c r="C58" s="50"/>
      <c r="D58" s="51"/>
      <c r="E58" s="133" t="s">
        <v>3</v>
      </c>
      <c r="F58" s="133"/>
      <c r="G58" s="133"/>
      <c r="H58" s="52">
        <f>+Arequipa!H41+Cusco!H41+'Madre de Dios'!H41+Moquegua!H41+Puno!H41+Tacna!H41</f>
        <v>176.85065540000002</v>
      </c>
      <c r="I58" s="42">
        <f t="shared" si="6"/>
        <v>5.0213883240996307E-2</v>
      </c>
      <c r="J58" s="52">
        <f>+Arequipa!J41+Cusco!J41+'Madre de Dios'!J41+Moquegua!J41+Puno!J41+Tacna!J41</f>
        <v>236.63124374000003</v>
      </c>
      <c r="K58" s="42">
        <f t="shared" si="6"/>
        <v>6.9102685614083809E-2</v>
      </c>
      <c r="L58" s="33">
        <f t="shared" si="7"/>
        <v>-59.780588340000008</v>
      </c>
      <c r="M58" s="42">
        <f t="shared" si="8"/>
        <v>-0.25263184774401259</v>
      </c>
      <c r="N58" s="109"/>
      <c r="O58" s="51"/>
      <c r="P58" s="45"/>
      <c r="S58" s="116"/>
      <c r="T58" s="84" t="s">
        <v>19</v>
      </c>
      <c r="U58" s="86">
        <f>SUM(U60:U62)</f>
        <v>112.93255249000002</v>
      </c>
      <c r="V58" s="84"/>
      <c r="W58" s="116"/>
      <c r="X58" s="116"/>
    </row>
    <row r="59" spans="2:24" x14ac:dyDescent="0.25">
      <c r="B59" s="30"/>
      <c r="C59" s="50"/>
      <c r="D59" s="51"/>
      <c r="E59" s="133" t="s">
        <v>37</v>
      </c>
      <c r="F59" s="133"/>
      <c r="G59" s="133"/>
      <c r="H59" s="52">
        <f>+Arequipa!H42+Cusco!H42+'Madre de Dios'!H42+Moquegua!H42+Puno!H42+Tacna!H42</f>
        <v>58.136023810000005</v>
      </c>
      <c r="I59" s="42">
        <f t="shared" si="6"/>
        <v>1.6506783676251625E-2</v>
      </c>
      <c r="J59" s="52">
        <f>+Arequipa!J42+Cusco!J42+'Madre de Dios'!J42+Moquegua!J42+Puno!J42+Tacna!J42</f>
        <v>54.463046820000002</v>
      </c>
      <c r="K59" s="42">
        <f t="shared" si="6"/>
        <v>1.5904674051085164E-2</v>
      </c>
      <c r="L59" s="33">
        <f t="shared" si="7"/>
        <v>3.6729769900000022</v>
      </c>
      <c r="M59" s="42">
        <f t="shared" si="8"/>
        <v>6.7439800093064273E-2</v>
      </c>
      <c r="N59" s="109"/>
      <c r="O59" s="51"/>
      <c r="P59" s="45"/>
      <c r="S59" s="116"/>
      <c r="T59" s="84"/>
      <c r="U59" s="84"/>
      <c r="V59" s="84"/>
      <c r="W59" s="116"/>
      <c r="X59" s="116"/>
    </row>
    <row r="60" spans="2:24" x14ac:dyDescent="0.25">
      <c r="B60" s="30"/>
      <c r="C60" s="50"/>
      <c r="D60" s="51"/>
      <c r="E60" s="133" t="s">
        <v>8</v>
      </c>
      <c r="F60" s="133"/>
      <c r="G60" s="133"/>
      <c r="H60" s="52">
        <f>+Arequipa!H43+Cusco!H43+'Madre de Dios'!H43+Moquegua!H43+Puno!H43+Tacna!H43</f>
        <v>12.07297153</v>
      </c>
      <c r="I60" s="42">
        <f t="shared" si="6"/>
        <v>3.4279249992493523E-3</v>
      </c>
      <c r="J60" s="52">
        <f>+Arequipa!J43+Cusco!J43+'Madre de Dios'!J43+Moquegua!J43+Puno!J43+Tacna!J43</f>
        <v>15.15604643</v>
      </c>
      <c r="K60" s="42">
        <f t="shared" si="6"/>
        <v>4.4259730670033592E-3</v>
      </c>
      <c r="L60" s="33">
        <f t="shared" si="7"/>
        <v>-3.0830748999999997</v>
      </c>
      <c r="M60" s="42">
        <f t="shared" si="8"/>
        <v>-0.20342210709366371</v>
      </c>
      <c r="N60" s="109"/>
      <c r="O60" s="51"/>
      <c r="P60" s="45"/>
      <c r="S60" s="116"/>
      <c r="T60" s="108" t="s">
        <v>56</v>
      </c>
      <c r="U60" s="86">
        <v>57.927984160000008</v>
      </c>
      <c r="V60" s="117">
        <f>+U60/U$63</f>
        <v>3.2211070861062042E-2</v>
      </c>
      <c r="W60" s="116"/>
      <c r="X60" s="116"/>
    </row>
    <row r="61" spans="2:24" x14ac:dyDescent="0.25">
      <c r="B61" s="30"/>
      <c r="C61" s="48"/>
      <c r="D61" s="49"/>
      <c r="E61" s="136" t="s">
        <v>9</v>
      </c>
      <c r="F61" s="136"/>
      <c r="G61" s="136"/>
      <c r="H61" s="56">
        <f>+Arequipa!H44+Cusco!H44+'Madre de Dios'!H44+Moquegua!H44+Puno!H44+Tacna!H44</f>
        <v>1326.7925754599996</v>
      </c>
      <c r="I61" s="54">
        <f t="shared" si="6"/>
        <v>0.37672129242880481</v>
      </c>
      <c r="J61" s="56">
        <f>+Arequipa!J44+Cusco!J44+'Madre de Dios'!J44+Moquegua!J44+Puno!J44+Tacna!J44</f>
        <v>1299.0388092800004</v>
      </c>
      <c r="K61" s="54">
        <f t="shared" si="6"/>
        <v>0.37935426032245234</v>
      </c>
      <c r="L61" s="55">
        <f t="shared" si="7"/>
        <v>27.753766179999275</v>
      </c>
      <c r="M61" s="54">
        <f t="shared" si="8"/>
        <v>2.1364847594801173E-2</v>
      </c>
      <c r="N61" s="10"/>
      <c r="O61" s="10"/>
      <c r="P61" s="45"/>
      <c r="S61" s="116"/>
      <c r="T61" s="108" t="s">
        <v>57</v>
      </c>
      <c r="U61" s="86">
        <v>42.931596800000001</v>
      </c>
      <c r="V61" s="117">
        <f>+U61/U$63</f>
        <v>2.3872273940756861E-2</v>
      </c>
      <c r="W61" s="116"/>
      <c r="X61" s="116"/>
    </row>
    <row r="62" spans="2:24" x14ac:dyDescent="0.25">
      <c r="B62" s="30"/>
      <c r="C62" s="50"/>
      <c r="D62" s="51"/>
      <c r="E62" s="133" t="s">
        <v>17</v>
      </c>
      <c r="F62" s="133"/>
      <c r="G62" s="133"/>
      <c r="H62" s="52">
        <f>+Arequipa!H45+Cusco!H45+'Madre de Dios'!H45+Moquegua!H45+Puno!H45+Tacna!H45</f>
        <v>1301.4093050299998</v>
      </c>
      <c r="I62" s="42">
        <f t="shared" si="6"/>
        <v>0.36951412333596895</v>
      </c>
      <c r="J62" s="52">
        <f>+Arequipa!J45+Cusco!J45+'Madre de Dios'!J45+Moquegua!J45+Puno!J45+Tacna!J45</f>
        <v>1274.5902132000003</v>
      </c>
      <c r="K62" s="42">
        <f t="shared" si="6"/>
        <v>0.37221461290345692</v>
      </c>
      <c r="L62" s="33">
        <f t="shared" si="7"/>
        <v>26.819091829999479</v>
      </c>
      <c r="M62" s="42">
        <f t="shared" si="8"/>
        <v>2.1041344545292828E-2</v>
      </c>
      <c r="N62" s="10"/>
      <c r="O62" s="10"/>
      <c r="P62" s="45"/>
      <c r="S62" s="116"/>
      <c r="T62" s="108" t="s">
        <v>64</v>
      </c>
      <c r="U62" s="86">
        <v>12.07297153</v>
      </c>
      <c r="V62" s="117">
        <f>+U62/U$63</f>
        <v>6.7132206841912408E-3</v>
      </c>
      <c r="W62" s="116"/>
      <c r="X62" s="116"/>
    </row>
    <row r="63" spans="2:24" x14ac:dyDescent="0.25">
      <c r="B63" s="30"/>
      <c r="C63" s="50"/>
      <c r="D63" s="51"/>
      <c r="E63" s="133" t="s">
        <v>18</v>
      </c>
      <c r="F63" s="133"/>
      <c r="G63" s="133"/>
      <c r="H63" s="52">
        <f>+Arequipa!H46+Cusco!H46+'Madre de Dios'!H46+Moquegua!H46+Puno!H46+Tacna!H46</f>
        <v>25.186065429999992</v>
      </c>
      <c r="I63" s="42">
        <f t="shared" si="6"/>
        <v>7.1511759226543011E-3</v>
      </c>
      <c r="J63" s="52">
        <f>+Arequipa!J46+Cusco!J46+'Madre de Dios'!J46+Moquegua!J46+Puno!J46+Tacna!J46</f>
        <v>24.022976060000001</v>
      </c>
      <c r="K63" s="42">
        <f t="shared" si="6"/>
        <v>7.015354929262147E-3</v>
      </c>
      <c r="L63" s="33">
        <f t="shared" si="7"/>
        <v>1.1630893699999909</v>
      </c>
      <c r="M63" s="42">
        <f t="shared" si="8"/>
        <v>4.8415706992133156E-2</v>
      </c>
      <c r="N63" s="10"/>
      <c r="O63" s="10"/>
      <c r="P63" s="45"/>
      <c r="S63" s="116"/>
      <c r="T63" s="108"/>
      <c r="U63" s="86">
        <f>SUM(U52:U62)</f>
        <v>1798.38740568</v>
      </c>
      <c r="V63" s="117">
        <f>+U63/U$63</f>
        <v>1</v>
      </c>
      <c r="W63" s="116"/>
      <c r="X63" s="116"/>
    </row>
    <row r="64" spans="2:24" x14ac:dyDescent="0.25">
      <c r="B64" s="30"/>
      <c r="C64" s="50"/>
      <c r="D64" s="51"/>
      <c r="E64" s="133" t="s">
        <v>38</v>
      </c>
      <c r="F64" s="133"/>
      <c r="G64" s="133"/>
      <c r="H64" s="52">
        <f>+Arequipa!H47+Cusco!H47+'Madre de Dios'!H47+Moquegua!H47+Puno!H47+Tacna!H47</f>
        <v>0</v>
      </c>
      <c r="I64" s="42">
        <f t="shared" si="6"/>
        <v>0</v>
      </c>
      <c r="J64" s="52">
        <f>+Arequipa!J47+Cusco!J47+'Madre de Dios'!J47+Moquegua!J47+Puno!J47+Tacna!J47</f>
        <v>0</v>
      </c>
      <c r="K64" s="42">
        <f t="shared" si="6"/>
        <v>0</v>
      </c>
      <c r="L64" s="33">
        <f t="shared" si="7"/>
        <v>0</v>
      </c>
      <c r="M64" s="42" t="e">
        <f t="shared" si="8"/>
        <v>#DIV/0!</v>
      </c>
      <c r="N64" s="10"/>
      <c r="O64" s="10"/>
      <c r="P64" s="45"/>
      <c r="U64" s="106"/>
    </row>
    <row r="65" spans="2:25" x14ac:dyDescent="0.25">
      <c r="B65" s="30"/>
      <c r="C65" s="50"/>
      <c r="D65" s="51"/>
      <c r="E65" s="133" t="s">
        <v>39</v>
      </c>
      <c r="F65" s="133"/>
      <c r="G65" s="133"/>
      <c r="H65" s="52">
        <f>+Arequipa!H48+Cusco!H48+'Madre de Dios'!H48+Moquegua!H48+Puno!H48+Tacna!H48</f>
        <v>0.19720500000000002</v>
      </c>
      <c r="I65" s="42">
        <f t="shared" si="6"/>
        <v>5.5993170181605533E-5</v>
      </c>
      <c r="J65" s="52">
        <f>+Arequipa!J48+Cusco!J48+'Madre de Dios'!J48+Moquegua!J48+Puno!J48+Tacna!J48</f>
        <v>0.42562001999999999</v>
      </c>
      <c r="K65" s="42">
        <f t="shared" si="6"/>
        <v>1.2429248973324972E-4</v>
      </c>
      <c r="L65" s="33">
        <f t="shared" si="7"/>
        <v>-0.22841501999999997</v>
      </c>
      <c r="M65" s="42">
        <f t="shared" si="8"/>
        <v>-0.53666418229104917</v>
      </c>
      <c r="N65" s="10"/>
      <c r="O65" s="10"/>
      <c r="P65" s="45"/>
    </row>
    <row r="66" spans="2:25" x14ac:dyDescent="0.25">
      <c r="B66" s="30"/>
      <c r="C66" s="48"/>
      <c r="D66" s="49"/>
      <c r="E66" s="134" t="s">
        <v>12</v>
      </c>
      <c r="F66" s="134"/>
      <c r="G66" s="134"/>
      <c r="H66" s="53">
        <f>+Arequipa!H49+Cusco!H49+'Madre de Dios'!H49+Moquegua!H49+Puno!H49+Tacna!H49</f>
        <v>509.69996886999996</v>
      </c>
      <c r="I66" s="54">
        <f t="shared" si="6"/>
        <v>0.14472106233866763</v>
      </c>
      <c r="J66" s="53">
        <f>+Arequipa!J49+Cusco!J49+'Madre de Dios'!J49+Moquegua!J49+Puno!J49+Tacna!J49</f>
        <v>454.91929599999992</v>
      </c>
      <c r="K66" s="54">
        <f t="shared" si="6"/>
        <v>0.13284866611193988</v>
      </c>
      <c r="L66" s="55">
        <f t="shared" si="7"/>
        <v>54.780672870000046</v>
      </c>
      <c r="M66" s="54">
        <f t="shared" si="8"/>
        <v>0.12041844202185703</v>
      </c>
      <c r="N66" s="10"/>
      <c r="O66" s="10"/>
      <c r="P66" s="45"/>
    </row>
    <row r="67" spans="2:25" x14ac:dyDescent="0.25">
      <c r="B67" s="30"/>
      <c r="C67" s="48"/>
      <c r="D67" s="49"/>
      <c r="E67" s="135" t="s">
        <v>36</v>
      </c>
      <c r="F67" s="135"/>
      <c r="G67" s="135"/>
      <c r="H67" s="59">
        <f>+H51+H61+H66</f>
        <v>3521.947397519999</v>
      </c>
      <c r="I67" s="60">
        <f t="shared" si="6"/>
        <v>1</v>
      </c>
      <c r="J67" s="59">
        <f>+J51+J61+J66</f>
        <v>3424.3422182100003</v>
      </c>
      <c r="K67" s="60">
        <f t="shared" si="6"/>
        <v>1</v>
      </c>
      <c r="L67" s="61">
        <f t="shared" si="7"/>
        <v>97.605179309998675</v>
      </c>
      <c r="M67" s="60">
        <f t="shared" si="8"/>
        <v>2.8503336725795858E-2</v>
      </c>
      <c r="N67" s="10"/>
      <c r="O67" s="10"/>
      <c r="P67" s="45"/>
    </row>
    <row r="68" spans="2:25" x14ac:dyDescent="0.25">
      <c r="B68" s="30"/>
      <c r="C68" s="50"/>
      <c r="D68" s="51"/>
      <c r="E68" s="132" t="s">
        <v>30</v>
      </c>
      <c r="F68" s="132"/>
      <c r="G68" s="132"/>
      <c r="H68" s="132"/>
      <c r="I68" s="132"/>
      <c r="J68" s="132"/>
      <c r="K68" s="132"/>
      <c r="L68" s="132"/>
      <c r="M68" s="132"/>
      <c r="N68" s="10"/>
      <c r="O68" s="10"/>
      <c r="P68" s="45"/>
    </row>
    <row r="69" spans="2:25" x14ac:dyDescent="0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46"/>
    </row>
    <row r="71" spans="2:25" x14ac:dyDescent="0.25">
      <c r="S71" s="118"/>
      <c r="T71" s="118"/>
      <c r="U71" s="118"/>
      <c r="V71" s="118"/>
      <c r="W71" s="118"/>
      <c r="X71" s="118"/>
      <c r="Y71" s="118"/>
    </row>
    <row r="72" spans="2:25" x14ac:dyDescent="0.25">
      <c r="B72" s="28" t="s">
        <v>54</v>
      </c>
      <c r="C72" s="11"/>
      <c r="D72" s="11"/>
      <c r="E72" s="11"/>
      <c r="F72" s="11"/>
      <c r="G72" s="12"/>
      <c r="H72" s="12"/>
      <c r="I72" s="12"/>
      <c r="J72" s="12"/>
      <c r="K72" s="12"/>
      <c r="L72" s="12"/>
      <c r="M72" s="12"/>
      <c r="N72" s="12"/>
      <c r="O72" s="12"/>
      <c r="P72" s="44"/>
      <c r="S72" s="118"/>
      <c r="T72" s="118"/>
      <c r="U72" s="118"/>
      <c r="V72" s="118"/>
      <c r="W72" s="118"/>
      <c r="X72" s="118"/>
      <c r="Y72" s="118"/>
    </row>
    <row r="73" spans="2:25" x14ac:dyDescent="0.25">
      <c r="B73" s="29"/>
      <c r="C73" s="130" t="str">
        <f>+CONCATENATE("En esta región se habría recaudado en el 2016 unos  S/ ",FIXED(H90,1)," millones, con lo que registraría un pequeño incremento de ",FIXED(O90*100,1),"% respecto al año anterior. El Impuesto a la Renta recaudado sería de S/ ",FIXED(D90,1)," millones casi igual al año 2015. Mientras que el IGV habría alcanzado los S/ ",FIXED(E90,1)," millones un ",FIXED(L90*100,1),"% superior al año anterior.")</f>
        <v>En esta región se habría recaudado en el 2016 unos  S/ 3,521.9 millones, con lo que registraría un pequeño incremento de 2.9% respecto al año anterior. El Impuesto a la Renta recaudado sería de S/ 1,685.5 millones casi igual al año 2015. Mientras que el IGV habría alcanzado los S/ 1,301.4 millones un 2.1% superior al año anterior.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45"/>
      <c r="S73" s="118"/>
      <c r="T73" s="118"/>
      <c r="U73" s="118"/>
      <c r="V73" s="118"/>
      <c r="W73" s="118"/>
      <c r="X73" s="118"/>
      <c r="Y73" s="118"/>
    </row>
    <row r="74" spans="2:25" x14ac:dyDescent="0.25">
      <c r="B74" s="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45"/>
      <c r="S74" s="118"/>
      <c r="T74" s="118"/>
      <c r="U74" s="118"/>
      <c r="V74" s="118"/>
      <c r="W74" s="118"/>
      <c r="X74" s="118"/>
      <c r="Y74" s="118"/>
    </row>
    <row r="75" spans="2:25" x14ac:dyDescent="0.25">
      <c r="B75" s="30"/>
      <c r="C75" s="131" t="s">
        <v>43</v>
      </c>
      <c r="D75" s="131"/>
      <c r="E75" s="131"/>
      <c r="F75" s="131"/>
      <c r="G75" s="131"/>
      <c r="H75" s="131"/>
      <c r="I75" s="66"/>
      <c r="J75" s="131" t="s">
        <v>45</v>
      </c>
      <c r="K75" s="131"/>
      <c r="L75" s="131"/>
      <c r="M75" s="131"/>
      <c r="N75" s="131"/>
      <c r="O75" s="131"/>
      <c r="P75" s="45"/>
      <c r="S75" s="118"/>
      <c r="T75" s="118"/>
      <c r="U75" s="118"/>
      <c r="V75" s="118"/>
      <c r="W75" s="118"/>
      <c r="X75" s="118"/>
      <c r="Y75" s="118"/>
    </row>
    <row r="76" spans="2:25" x14ac:dyDescent="0.25">
      <c r="B76" s="30"/>
      <c r="C76" s="131" t="s">
        <v>26</v>
      </c>
      <c r="D76" s="131"/>
      <c r="E76" s="131"/>
      <c r="F76" s="131"/>
      <c r="G76" s="131"/>
      <c r="H76" s="131"/>
      <c r="I76" s="66"/>
      <c r="J76" s="131" t="s">
        <v>44</v>
      </c>
      <c r="K76" s="131"/>
      <c r="L76" s="131"/>
      <c r="M76" s="131"/>
      <c r="N76" s="131"/>
      <c r="O76" s="131"/>
      <c r="P76" s="45"/>
      <c r="S76" s="118"/>
      <c r="T76" s="118"/>
      <c r="U76" s="118"/>
      <c r="V76" s="118"/>
      <c r="W76" s="118"/>
      <c r="X76" s="118"/>
      <c r="Y76" s="118"/>
    </row>
    <row r="77" spans="2:25" x14ac:dyDescent="0.25">
      <c r="B77" s="30"/>
      <c r="C77" s="68" t="s">
        <v>40</v>
      </c>
      <c r="D77" s="68" t="s">
        <v>13</v>
      </c>
      <c r="E77" s="68" t="s">
        <v>14</v>
      </c>
      <c r="F77" s="68" t="s">
        <v>15</v>
      </c>
      <c r="G77" s="68" t="s">
        <v>19</v>
      </c>
      <c r="H77" s="68" t="s">
        <v>41</v>
      </c>
      <c r="I77" s="66"/>
      <c r="J77" s="68" t="s">
        <v>40</v>
      </c>
      <c r="K77" s="68" t="s">
        <v>13</v>
      </c>
      <c r="L77" s="68" t="s">
        <v>14</v>
      </c>
      <c r="M77" s="68" t="s">
        <v>15</v>
      </c>
      <c r="N77" s="68" t="s">
        <v>19</v>
      </c>
      <c r="O77" s="68" t="s">
        <v>41</v>
      </c>
      <c r="P77" s="45"/>
      <c r="S77" s="118"/>
      <c r="T77" s="84" t="s">
        <v>40</v>
      </c>
      <c r="U77" s="84"/>
      <c r="V77" s="84"/>
      <c r="W77" s="84" t="s">
        <v>51</v>
      </c>
      <c r="X77" s="84" t="s">
        <v>28</v>
      </c>
      <c r="Y77" s="118"/>
    </row>
    <row r="78" spans="2:25" x14ac:dyDescent="0.25">
      <c r="B78" s="30"/>
      <c r="C78" s="69">
        <v>2004</v>
      </c>
      <c r="D78" s="33">
        <f>+Arequipa!D61+Cusco!D61+'Madre de Dios'!D61+Moquegua!D61+Puno!D61+Tacna!D61</f>
        <v>380.20475718</v>
      </c>
      <c r="E78" s="33">
        <f>+Arequipa!E61+Cusco!E61+'Madre de Dios'!E61+Moquegua!E61+Puno!E61+Tacna!E61</f>
        <v>352.30511667999997</v>
      </c>
      <c r="F78" s="33">
        <f>+Arequipa!F61+Cusco!F61+'Madre de Dios'!F61+Moquegua!F61+Puno!F61+Tacna!F61</f>
        <v>151.43758487000002</v>
      </c>
      <c r="G78" s="33">
        <f>+Arequipa!G61+Cusco!G61+'Madre de Dios'!G61+Moquegua!G61+Puno!G61+Tacna!G61</f>
        <v>94.581344540000018</v>
      </c>
      <c r="H78" s="33">
        <f>+Arequipa!H61+Cusco!H61+'Madre de Dios'!H61+Moquegua!H61+Puno!H61+Tacna!H61</f>
        <v>980.07753840999976</v>
      </c>
      <c r="I78" s="66"/>
      <c r="J78" s="69">
        <v>2004</v>
      </c>
      <c r="K78" s="33"/>
      <c r="L78" s="33"/>
      <c r="M78" s="33"/>
      <c r="N78" s="33"/>
      <c r="O78" s="33"/>
      <c r="P78" s="45"/>
      <c r="S78" s="118"/>
      <c r="T78" s="84">
        <v>2004</v>
      </c>
      <c r="U78" s="86"/>
      <c r="V78" s="86"/>
      <c r="W78" s="86">
        <v>980.07753840999976</v>
      </c>
      <c r="X78" s="87"/>
      <c r="Y78" s="118"/>
    </row>
    <row r="79" spans="2:25" x14ac:dyDescent="0.25">
      <c r="B79" s="30"/>
      <c r="C79" s="69">
        <v>2005</v>
      </c>
      <c r="D79" s="33">
        <f>+Arequipa!D62+Cusco!D62+'Madre de Dios'!D62+Moquegua!D62+Puno!D62+Tacna!D62</f>
        <v>636.07058654000002</v>
      </c>
      <c r="E79" s="33">
        <f>+Arequipa!E62+Cusco!E62+'Madre de Dios'!E62+Moquegua!E62+Puno!E62+Tacna!E62</f>
        <v>416.90188726999997</v>
      </c>
      <c r="F79" s="33">
        <f>+Arequipa!F62+Cusco!F62+'Madre de Dios'!F62+Moquegua!F62+Puno!F62+Tacna!F62</f>
        <v>154.67314923000001</v>
      </c>
      <c r="G79" s="33">
        <f>+Arequipa!G62+Cusco!G62+'Madre de Dios'!G62+Moquegua!G62+Puno!G62+Tacna!G62</f>
        <v>115.30247181000001</v>
      </c>
      <c r="H79" s="33">
        <f>+Arequipa!H62+Cusco!H62+'Madre de Dios'!H62+Moquegua!H62+Puno!H62+Tacna!H62</f>
        <v>1326.6598507199999</v>
      </c>
      <c r="I79" s="66"/>
      <c r="J79" s="69">
        <v>2005</v>
      </c>
      <c r="K79" s="42">
        <f>+D79/D78-1</f>
        <v>0.67296851111956424</v>
      </c>
      <c r="L79" s="42">
        <f t="shared" ref="L79:O90" si="10">+E79/E78-1</f>
        <v>0.18335461942403031</v>
      </c>
      <c r="M79" s="42">
        <f t="shared" si="10"/>
        <v>2.1365662710333799E-2</v>
      </c>
      <c r="N79" s="42">
        <f t="shared" si="10"/>
        <v>0.21908260419407211</v>
      </c>
      <c r="O79" s="42">
        <f t="shared" si="10"/>
        <v>0.35362744142904035</v>
      </c>
      <c r="P79" s="45"/>
      <c r="S79" s="118"/>
      <c r="T79" s="84">
        <v>2005</v>
      </c>
      <c r="U79" s="86"/>
      <c r="V79" s="86"/>
      <c r="W79" s="86">
        <v>1326.6598507199999</v>
      </c>
      <c r="X79" s="87">
        <f>+W79/W78-1</f>
        <v>0.35362744142904035</v>
      </c>
      <c r="Y79" s="118"/>
    </row>
    <row r="80" spans="2:25" x14ac:dyDescent="0.25">
      <c r="B80" s="30"/>
      <c r="C80" s="69">
        <v>2006</v>
      </c>
      <c r="D80" s="33">
        <f>+Arequipa!D63+Cusco!D63+'Madre de Dios'!D63+Moquegua!D63+Puno!D63+Tacna!D63</f>
        <v>998.75370246000011</v>
      </c>
      <c r="E80" s="33">
        <f>+Arequipa!E63+Cusco!E63+'Madre de Dios'!E63+Moquegua!E63+Puno!E63+Tacna!E63</f>
        <v>504.50275964999992</v>
      </c>
      <c r="F80" s="33">
        <f>+Arequipa!F63+Cusco!F63+'Madre de Dios'!F63+Moquegua!F63+Puno!F63+Tacna!F63</f>
        <v>161.64010244000005</v>
      </c>
      <c r="G80" s="33">
        <f>+Arequipa!G63+Cusco!G63+'Madre de Dios'!G63+Moquegua!G63+Puno!G63+Tacna!G63</f>
        <v>130.94064471000002</v>
      </c>
      <c r="H80" s="33">
        <f>+Arequipa!H63+Cusco!H63+'Madre de Dios'!H63+Moquegua!H63+Puno!H63+Tacna!H63</f>
        <v>1799.0393527999997</v>
      </c>
      <c r="I80" s="66"/>
      <c r="J80" s="69">
        <v>2006</v>
      </c>
      <c r="K80" s="42">
        <f t="shared" ref="K80:K90" si="11">+D80/D79-1</f>
        <v>0.57019318860956703</v>
      </c>
      <c r="L80" s="42">
        <f t="shared" si="10"/>
        <v>0.21012347282387478</v>
      </c>
      <c r="M80" s="42">
        <f t="shared" si="10"/>
        <v>4.5043068203390213E-2</v>
      </c>
      <c r="N80" s="42">
        <f t="shared" si="10"/>
        <v>0.13562738642558503</v>
      </c>
      <c r="O80" s="42">
        <f t="shared" si="10"/>
        <v>0.35606678066245223</v>
      </c>
      <c r="P80" s="45"/>
      <c r="S80" s="118"/>
      <c r="T80" s="84">
        <v>2006</v>
      </c>
      <c r="U80" s="86"/>
      <c r="V80" s="86"/>
      <c r="W80" s="86">
        <v>1799.0393527999997</v>
      </c>
      <c r="X80" s="87">
        <f t="shared" ref="X80:X90" si="12">+W80/W79-1</f>
        <v>0.35606678066245223</v>
      </c>
      <c r="Y80" s="118"/>
    </row>
    <row r="81" spans="2:25" x14ac:dyDescent="0.25">
      <c r="B81" s="30"/>
      <c r="C81" s="69">
        <v>2007</v>
      </c>
      <c r="D81" s="33">
        <f>+Arequipa!D64+Cusco!D64+'Madre de Dios'!D64+Moquegua!D64+Puno!D64+Tacna!D64</f>
        <v>1474.3755622300005</v>
      </c>
      <c r="E81" s="33">
        <f>+Arequipa!E64+Cusco!E64+'Madre de Dios'!E64+Moquegua!E64+Puno!E64+Tacna!E64</f>
        <v>465.64108880999987</v>
      </c>
      <c r="F81" s="33">
        <f>+Arequipa!F64+Cusco!F64+'Madre de Dios'!F64+Moquegua!F64+Puno!F64+Tacna!F64</f>
        <v>25.744338450000001</v>
      </c>
      <c r="G81" s="33">
        <f>+Arequipa!G64+Cusco!G64+'Madre de Dios'!G64+Moquegua!G64+Puno!G64+Tacna!G64</f>
        <v>131.40279404000003</v>
      </c>
      <c r="H81" s="33">
        <f>+Arequipa!H64+Cusco!H64+'Madre de Dios'!H64+Moquegua!H64+Puno!H64+Tacna!H64</f>
        <v>2097.1638005300006</v>
      </c>
      <c r="I81" s="66"/>
      <c r="J81" s="69">
        <v>2007</v>
      </c>
      <c r="K81" s="42">
        <f t="shared" si="11"/>
        <v>0.4762153658089181</v>
      </c>
      <c r="L81" s="42">
        <f t="shared" si="10"/>
        <v>-7.702964968310666E-2</v>
      </c>
      <c r="M81" s="42">
        <f t="shared" si="10"/>
        <v>-0.84073049904459096</v>
      </c>
      <c r="N81" s="42">
        <f t="shared" si="10"/>
        <v>3.5294566559036511E-3</v>
      </c>
      <c r="O81" s="42">
        <f t="shared" si="10"/>
        <v>0.16571313310406688</v>
      </c>
      <c r="P81" s="45"/>
      <c r="S81" s="118"/>
      <c r="T81" s="84">
        <v>2007</v>
      </c>
      <c r="U81" s="86"/>
      <c r="V81" s="86"/>
      <c r="W81" s="86">
        <v>2097.1638005300006</v>
      </c>
      <c r="X81" s="87">
        <f t="shared" si="12"/>
        <v>0.16571313310406688</v>
      </c>
      <c r="Y81" s="118"/>
    </row>
    <row r="82" spans="2:25" x14ac:dyDescent="0.25">
      <c r="B82" s="30"/>
      <c r="C82" s="69">
        <v>2008</v>
      </c>
      <c r="D82" s="33">
        <f>+Arequipa!D65+Cusco!D65+'Madre de Dios'!D65+Moquegua!D65+Puno!D65+Tacna!D65</f>
        <v>2082.4326323599998</v>
      </c>
      <c r="E82" s="33">
        <f>+Arequipa!E65+Cusco!E65+'Madre de Dios'!E65+Moquegua!E65+Puno!E65+Tacna!E65</f>
        <v>556.41193622000003</v>
      </c>
      <c r="F82" s="33">
        <f>+Arequipa!F65+Cusco!F65+'Madre de Dios'!F65+Moquegua!F65+Puno!F65+Tacna!F65</f>
        <v>20.26711521</v>
      </c>
      <c r="G82" s="33">
        <f>+Arequipa!G65+Cusco!G65+'Madre de Dios'!G65+Moquegua!G65+Puno!G65+Tacna!G65</f>
        <v>146.27729203999999</v>
      </c>
      <c r="H82" s="33">
        <f>+Arequipa!H65+Cusco!H65+'Madre de Dios'!H65+Moquegua!H65+Puno!H65+Tacna!H65</f>
        <v>2805.3890428299992</v>
      </c>
      <c r="I82" s="66"/>
      <c r="J82" s="69">
        <v>2008</v>
      </c>
      <c r="K82" s="42">
        <f t="shared" si="11"/>
        <v>0.4124166770712816</v>
      </c>
      <c r="L82" s="42">
        <f t="shared" si="10"/>
        <v>0.19493736612027868</v>
      </c>
      <c r="M82" s="42">
        <f t="shared" si="10"/>
        <v>-0.21275447612055465</v>
      </c>
      <c r="N82" s="42">
        <f t="shared" si="10"/>
        <v>0.11319772999249955</v>
      </c>
      <c r="O82" s="42">
        <f t="shared" si="10"/>
        <v>0.33770621165643533</v>
      </c>
      <c r="P82" s="45"/>
      <c r="S82" s="118"/>
      <c r="T82" s="84">
        <v>2008</v>
      </c>
      <c r="U82" s="86"/>
      <c r="V82" s="86"/>
      <c r="W82" s="86">
        <v>2805.3890428299992</v>
      </c>
      <c r="X82" s="87">
        <f t="shared" si="12"/>
        <v>0.33770621165643533</v>
      </c>
      <c r="Y82" s="118"/>
    </row>
    <row r="83" spans="2:25" x14ac:dyDescent="0.25">
      <c r="B83" s="30"/>
      <c r="C83" s="69">
        <v>2009</v>
      </c>
      <c r="D83" s="33">
        <f>+Arequipa!D66+Cusco!D66+'Madre de Dios'!D66+Moquegua!D66+Puno!D66+Tacna!D66</f>
        <v>1360.5798202000001</v>
      </c>
      <c r="E83" s="33">
        <f>+Arequipa!E66+Cusco!E66+'Madre de Dios'!E66+Moquegua!E66+Puno!E66+Tacna!E66</f>
        <v>637.87206505999995</v>
      </c>
      <c r="F83" s="33">
        <f>+Arequipa!F66+Cusco!F66+'Madre de Dios'!F66+Moquegua!F66+Puno!F66+Tacna!F66</f>
        <v>21.06209183</v>
      </c>
      <c r="G83" s="33">
        <f>+Arequipa!G66+Cusco!G66+'Madre de Dios'!G66+Moquegua!G66+Puno!G66+Tacna!G66</f>
        <v>170.88711468000002</v>
      </c>
      <c r="H83" s="33">
        <f>+Arequipa!H66+Cusco!H66+'Madre de Dios'!H66+Moquegua!H66+Puno!H66+Tacna!H66</f>
        <v>2190.4010917699993</v>
      </c>
      <c r="I83" s="66"/>
      <c r="J83" s="69">
        <v>2009</v>
      </c>
      <c r="K83" s="42">
        <f t="shared" si="11"/>
        <v>-0.3466392146102375</v>
      </c>
      <c r="L83" s="42">
        <f t="shared" si="10"/>
        <v>0.14640255454151752</v>
      </c>
      <c r="M83" s="42">
        <f t="shared" si="10"/>
        <v>3.9224951936314589E-2</v>
      </c>
      <c r="N83" s="42">
        <f t="shared" si="10"/>
        <v>0.16824089574525614</v>
      </c>
      <c r="O83" s="42">
        <f t="shared" si="10"/>
        <v>-0.21921663686246418</v>
      </c>
      <c r="P83" s="45"/>
      <c r="S83" s="118"/>
      <c r="T83" s="84">
        <v>2009</v>
      </c>
      <c r="U83" s="86"/>
      <c r="V83" s="86"/>
      <c r="W83" s="86">
        <v>2190.4010917699993</v>
      </c>
      <c r="X83" s="87">
        <f t="shared" si="12"/>
        <v>-0.21921663686246418</v>
      </c>
      <c r="Y83" s="118"/>
    </row>
    <row r="84" spans="2:25" x14ac:dyDescent="0.25">
      <c r="B84" s="30"/>
      <c r="C84" s="69">
        <v>2010</v>
      </c>
      <c r="D84" s="33">
        <f>+Arequipa!D67+Cusco!D67+'Madre de Dios'!D67+Moquegua!D67+Puno!D67+Tacna!D67</f>
        <v>1857.1551313399998</v>
      </c>
      <c r="E84" s="33">
        <f>+Arequipa!E67+Cusco!E67+'Madre de Dios'!E67+Moquegua!E67+Puno!E67+Tacna!E67</f>
        <v>781.08586983999987</v>
      </c>
      <c r="F84" s="33">
        <f>+Arequipa!F67+Cusco!F67+'Madre de Dios'!F67+Moquegua!F67+Puno!F67+Tacna!F67</f>
        <v>22.997058520000007</v>
      </c>
      <c r="G84" s="33">
        <f>+Arequipa!G67+Cusco!G67+'Madre de Dios'!G67+Moquegua!G67+Puno!G67+Tacna!G67</f>
        <v>191.75408892999999</v>
      </c>
      <c r="H84" s="33">
        <f>+Arequipa!H67+Cusco!H67+'Madre de Dios'!H67+Moquegua!H67+Puno!H67+Tacna!H67</f>
        <v>2852.9921486299995</v>
      </c>
      <c r="I84" s="66"/>
      <c r="J84" s="69">
        <v>2010</v>
      </c>
      <c r="K84" s="42">
        <f t="shared" si="11"/>
        <v>0.36497330312234455</v>
      </c>
      <c r="L84" s="42">
        <f t="shared" si="10"/>
        <v>0.22451806972692689</v>
      </c>
      <c r="M84" s="42">
        <f t="shared" si="10"/>
        <v>9.186963505894119E-2</v>
      </c>
      <c r="N84" s="42">
        <f t="shared" si="10"/>
        <v>0.12210969966386909</v>
      </c>
      <c r="O84" s="42">
        <f t="shared" si="10"/>
        <v>0.30249759249552777</v>
      </c>
      <c r="P84" s="45"/>
      <c r="S84" s="118"/>
      <c r="T84" s="84">
        <v>2010</v>
      </c>
      <c r="U84" s="86"/>
      <c r="V84" s="86"/>
      <c r="W84" s="86">
        <v>2852.9921486299995</v>
      </c>
      <c r="X84" s="87">
        <f t="shared" si="12"/>
        <v>0.30249759249552777</v>
      </c>
      <c r="Y84" s="118"/>
    </row>
    <row r="85" spans="2:25" x14ac:dyDescent="0.25">
      <c r="B85" s="30"/>
      <c r="C85" s="69">
        <v>2011</v>
      </c>
      <c r="D85" s="33">
        <f>+Arequipa!D68+Cusco!D68+'Madre de Dios'!D68+Moquegua!D68+Puno!D68+Tacna!D68</f>
        <v>2801.9426040599992</v>
      </c>
      <c r="E85" s="33">
        <f>+Arequipa!E68+Cusco!E68+'Madre de Dios'!E68+Moquegua!E68+Puno!E68+Tacna!E68</f>
        <v>847.55079420999994</v>
      </c>
      <c r="F85" s="33">
        <f>+Arequipa!F68+Cusco!F68+'Madre de Dios'!F68+Moquegua!F68+Puno!F68+Tacna!F68</f>
        <v>23.865929070000007</v>
      </c>
      <c r="G85" s="33">
        <f>+Arequipa!G68+Cusco!G68+'Madre de Dios'!G68+Moquegua!G68+Puno!G68+Tacna!G68</f>
        <v>235.47004841999998</v>
      </c>
      <c r="H85" s="33">
        <f>+Arequipa!H68+Cusco!H68+'Madre de Dios'!H68+Moquegua!H68+Puno!H68+Tacna!H68</f>
        <v>3909.1391987799984</v>
      </c>
      <c r="I85" s="66"/>
      <c r="J85" s="69">
        <v>2011</v>
      </c>
      <c r="K85" s="42">
        <f t="shared" si="11"/>
        <v>0.50872835380117309</v>
      </c>
      <c r="L85" s="42">
        <f t="shared" si="10"/>
        <v>8.5092980088879333E-2</v>
      </c>
      <c r="M85" s="42">
        <f t="shared" si="10"/>
        <v>3.7781812367193135E-2</v>
      </c>
      <c r="N85" s="42">
        <f t="shared" si="10"/>
        <v>0.2279792818705344</v>
      </c>
      <c r="O85" s="42">
        <f t="shared" si="10"/>
        <v>0.37018925925090906</v>
      </c>
      <c r="P85" s="45"/>
      <c r="S85" s="118"/>
      <c r="T85" s="84">
        <v>2011</v>
      </c>
      <c r="U85" s="86"/>
      <c r="V85" s="86"/>
      <c r="W85" s="86">
        <v>3909.1391987799984</v>
      </c>
      <c r="X85" s="87">
        <f t="shared" si="12"/>
        <v>0.37018925925090906</v>
      </c>
      <c r="Y85" s="118"/>
    </row>
    <row r="86" spans="2:25" x14ac:dyDescent="0.25">
      <c r="B86" s="62"/>
      <c r="C86" s="69">
        <v>2012</v>
      </c>
      <c r="D86" s="33">
        <f>+Arequipa!D69+Cusco!D69+'Madre de Dios'!D69+Moquegua!D69+Puno!D69+Tacna!D69</f>
        <v>2201.2244815399999</v>
      </c>
      <c r="E86" s="33">
        <f>+Arequipa!E69+Cusco!E69+'Madre de Dios'!E69+Moquegua!E69+Puno!E69+Tacna!E69</f>
        <v>1125.5196065599998</v>
      </c>
      <c r="F86" s="33">
        <f>+Arequipa!F69+Cusco!F69+'Madre de Dios'!F69+Moquegua!F69+Puno!F69+Tacna!F69</f>
        <v>27.542917460000002</v>
      </c>
      <c r="G86" s="33">
        <f>+Arequipa!G69+Cusco!G69+'Madre de Dios'!G69+Moquegua!G69+Puno!G69+Tacna!G69</f>
        <v>376.39958041999995</v>
      </c>
      <c r="H86" s="33">
        <f>+Arequipa!H69+Cusco!H69+'Madre de Dios'!H69+Moquegua!H69+Puno!H69+Tacna!H69</f>
        <v>3730.8165859999995</v>
      </c>
      <c r="I86" s="66"/>
      <c r="J86" s="69">
        <v>2012</v>
      </c>
      <c r="K86" s="42">
        <f t="shared" si="11"/>
        <v>-0.21439344319528963</v>
      </c>
      <c r="L86" s="42">
        <f t="shared" si="10"/>
        <v>0.3279671427941897</v>
      </c>
      <c r="M86" s="42">
        <f t="shared" si="10"/>
        <v>0.15406852082796352</v>
      </c>
      <c r="N86" s="42">
        <f t="shared" si="10"/>
        <v>0.59850300683944613</v>
      </c>
      <c r="O86" s="42">
        <f t="shared" si="10"/>
        <v>-4.5616849058649933E-2</v>
      </c>
      <c r="P86" s="45"/>
      <c r="S86" s="118"/>
      <c r="T86" s="84">
        <v>2012</v>
      </c>
      <c r="U86" s="86"/>
      <c r="V86" s="86"/>
      <c r="W86" s="86">
        <v>3730.8165859999995</v>
      </c>
      <c r="X86" s="87">
        <f t="shared" si="12"/>
        <v>-4.5616849058649933E-2</v>
      </c>
      <c r="Y86" s="118"/>
    </row>
    <row r="87" spans="2:25" x14ac:dyDescent="0.25">
      <c r="B87" s="63"/>
      <c r="C87" s="69">
        <v>2013</v>
      </c>
      <c r="D87" s="33">
        <f>+Arequipa!D70+Cusco!D70+'Madre de Dios'!D70+Moquegua!D70+Puno!D70+Tacna!D70</f>
        <v>1584.17509604</v>
      </c>
      <c r="E87" s="33">
        <f>+Arequipa!E70+Cusco!E70+'Madre de Dios'!E70+Moquegua!E70+Puno!E70+Tacna!E70</f>
        <v>1145.9641337</v>
      </c>
      <c r="F87" s="33">
        <f>+Arequipa!F70+Cusco!F70+'Madre de Dios'!F70+Moquegua!F70+Puno!F70+Tacna!F70</f>
        <v>24.15361996</v>
      </c>
      <c r="G87" s="33">
        <f>+Arequipa!G70+Cusco!G70+'Madre de Dios'!G70+Moquegua!G70+Puno!G70+Tacna!G70</f>
        <v>478.37229397999999</v>
      </c>
      <c r="H87" s="33">
        <f>+Arequipa!H70+Cusco!H70+'Madre de Dios'!H70+Moquegua!H70+Puno!H70+Tacna!H70</f>
        <v>3232.9087797100001</v>
      </c>
      <c r="I87" s="66"/>
      <c r="J87" s="69">
        <v>2013</v>
      </c>
      <c r="K87" s="42">
        <f t="shared" si="11"/>
        <v>-0.28032097165678704</v>
      </c>
      <c r="L87" s="42">
        <f t="shared" si="10"/>
        <v>1.8164523319577075E-2</v>
      </c>
      <c r="M87" s="42">
        <f t="shared" si="10"/>
        <v>-0.12305513767458387</v>
      </c>
      <c r="N87" s="42">
        <f t="shared" si="10"/>
        <v>0.27091611910463675</v>
      </c>
      <c r="O87" s="42">
        <f t="shared" si="10"/>
        <v>-0.13345813036170506</v>
      </c>
      <c r="P87" s="45"/>
      <c r="S87" s="118"/>
      <c r="T87" s="84">
        <v>2013</v>
      </c>
      <c r="U87" s="86"/>
      <c r="V87" s="86"/>
      <c r="W87" s="86">
        <v>3232.9087797100001</v>
      </c>
      <c r="X87" s="87">
        <f t="shared" si="12"/>
        <v>-0.13345813036170506</v>
      </c>
      <c r="Y87" s="118"/>
    </row>
    <row r="88" spans="2:25" x14ac:dyDescent="0.25">
      <c r="B88" s="63"/>
      <c r="C88" s="69">
        <v>2014</v>
      </c>
      <c r="D88" s="33">
        <f>+Arequipa!D71+Cusco!D71+'Madre de Dios'!D71+Moquegua!D71+Puno!D71+Tacna!D71</f>
        <v>1841.2208313099998</v>
      </c>
      <c r="E88" s="33">
        <f>+Arequipa!E71+Cusco!E71+'Madre de Dios'!E71+Moquegua!E71+Puno!E71+Tacna!E71</f>
        <v>1159.6631429200002</v>
      </c>
      <c r="F88" s="33">
        <f>+Arequipa!F71+Cusco!F71+'Madre de Dios'!F71+Moquegua!F71+Puno!F71+Tacna!F71</f>
        <v>23.176985639999998</v>
      </c>
      <c r="G88" s="33">
        <f>+Arequipa!G71+Cusco!G71+'Madre de Dios'!G71+Moquegua!G71+Puno!G71+Tacna!G71</f>
        <v>679.05470301000003</v>
      </c>
      <c r="H88" s="33">
        <f>+Arequipa!H71+Cusco!H71+'Madre de Dios'!H71+Moquegua!H71+Puno!H71+Tacna!H71</f>
        <v>3703.5418158800012</v>
      </c>
      <c r="I88" s="66"/>
      <c r="J88" s="69">
        <v>2014</v>
      </c>
      <c r="K88" s="42">
        <f t="shared" si="11"/>
        <v>0.16225841190948098</v>
      </c>
      <c r="L88" s="42">
        <f t="shared" si="10"/>
        <v>1.1954134354772439E-2</v>
      </c>
      <c r="M88" s="42">
        <f t="shared" si="10"/>
        <v>-4.0434283623629663E-2</v>
      </c>
      <c r="N88" s="42">
        <f t="shared" si="10"/>
        <v>0.4195109364723999</v>
      </c>
      <c r="O88" s="42">
        <f t="shared" si="10"/>
        <v>0.14557572398074847</v>
      </c>
      <c r="P88" s="45"/>
      <c r="S88" s="118"/>
      <c r="T88" s="84">
        <v>2014</v>
      </c>
      <c r="U88" s="86"/>
      <c r="V88" s="86"/>
      <c r="W88" s="86">
        <v>3703.5418158800012</v>
      </c>
      <c r="X88" s="87">
        <f t="shared" si="12"/>
        <v>0.14557572398074847</v>
      </c>
      <c r="Y88" s="118"/>
    </row>
    <row r="89" spans="2:25" x14ac:dyDescent="0.25">
      <c r="B89" s="63"/>
      <c r="C89" s="69">
        <v>2015</v>
      </c>
      <c r="D89" s="33">
        <f>+Arequipa!D72+Cusco!D72+'Madre de Dios'!D72+Moquegua!D72+Puno!D72+Tacna!D72</f>
        <v>1670.3841129299994</v>
      </c>
      <c r="E89" s="33">
        <f>+Arequipa!E72+Cusco!E72+'Madre de Dios'!E72+Moquegua!E72+Puno!E72+Tacna!E72</f>
        <v>1274.5902132000003</v>
      </c>
      <c r="F89" s="33">
        <f>+Arequipa!F72+Cusco!F72+'Madre de Dios'!F72+Moquegua!F72+Puno!F72+Tacna!F72</f>
        <v>24.022976060000001</v>
      </c>
      <c r="G89" s="33">
        <f>+Arequipa!G72+Cusco!G72+'Madre de Dios'!G72+Moquegua!G72+Puno!G72+Tacna!G72</f>
        <v>454.91929599999992</v>
      </c>
      <c r="H89" s="33">
        <f>+Arequipa!H72+Cusco!H72+'Madre de Dios'!H72+Moquegua!H72+Puno!H72+Tacna!H72</f>
        <v>3424.3422182099998</v>
      </c>
      <c r="I89" s="66"/>
      <c r="J89" s="69">
        <v>2015</v>
      </c>
      <c r="K89" s="42">
        <f t="shared" si="11"/>
        <v>-9.2784480533197433E-2</v>
      </c>
      <c r="L89" s="42">
        <f t="shared" si="10"/>
        <v>9.9103839750064759E-2</v>
      </c>
      <c r="M89" s="42">
        <f t="shared" si="10"/>
        <v>3.6501313550453718E-2</v>
      </c>
      <c r="N89" s="42">
        <f t="shared" si="10"/>
        <v>-0.33006973667436534</v>
      </c>
      <c r="O89" s="42">
        <f t="shared" si="10"/>
        <v>-7.5387186523141914E-2</v>
      </c>
      <c r="P89" s="45"/>
      <c r="S89" s="118"/>
      <c r="T89" s="84">
        <v>2015</v>
      </c>
      <c r="U89" s="86"/>
      <c r="V89" s="86"/>
      <c r="W89" s="86">
        <v>3424.3422182099998</v>
      </c>
      <c r="X89" s="87">
        <f t="shared" si="12"/>
        <v>-7.5387186523141914E-2</v>
      </c>
      <c r="Y89" s="118"/>
    </row>
    <row r="90" spans="2:25" x14ac:dyDescent="0.25">
      <c r="B90" s="63"/>
      <c r="C90" s="69">
        <v>2016</v>
      </c>
      <c r="D90" s="33">
        <f>+Arequipa!D73+Cusco!D73+'Madre de Dios'!D73+Moquegua!D73+Puno!D73+Tacna!D73</f>
        <v>1685.4548531899998</v>
      </c>
      <c r="E90" s="33">
        <f>+Arequipa!E73+Cusco!E73+'Madre de Dios'!E73+Moquegua!E73+Puno!E73+Tacna!E73</f>
        <v>1301.4093050299998</v>
      </c>
      <c r="F90" s="70">
        <f>+Arequipa!F73+Cusco!F73+'Madre de Dios'!F73+Moquegua!F73+Puno!F73+Tacna!F73</f>
        <v>25.186065429999992</v>
      </c>
      <c r="G90" s="70">
        <f>+Arequipa!G73+Cusco!G73+'Madre de Dios'!G73+Moquegua!G73+Puno!G73+Tacna!G73</f>
        <v>509.69996886999996</v>
      </c>
      <c r="H90" s="33">
        <f>+Arequipa!H73+Cusco!H73+'Madre de Dios'!H73+Moquegua!H73+Puno!H73+Tacna!H73</f>
        <v>3521.9473975200003</v>
      </c>
      <c r="I90" s="66"/>
      <c r="J90" s="69">
        <v>2016</v>
      </c>
      <c r="K90" s="42">
        <f t="shared" si="11"/>
        <v>9.0223201617769533E-3</v>
      </c>
      <c r="L90" s="42">
        <f t="shared" si="10"/>
        <v>2.1041344545292828E-2</v>
      </c>
      <c r="M90" s="42">
        <f t="shared" si="10"/>
        <v>4.8415706992133156E-2</v>
      </c>
      <c r="N90" s="42">
        <f t="shared" si="10"/>
        <v>0.12041844202185703</v>
      </c>
      <c r="O90" s="42">
        <f t="shared" si="10"/>
        <v>2.8503336725796524E-2</v>
      </c>
      <c r="P90" s="45"/>
      <c r="S90" s="118"/>
      <c r="T90" s="88">
        <v>2016</v>
      </c>
      <c r="U90" s="86"/>
      <c r="V90" s="86"/>
      <c r="W90" s="86">
        <v>3521.9473975200003</v>
      </c>
      <c r="X90" s="87">
        <f t="shared" si="12"/>
        <v>2.8503336725796524E-2</v>
      </c>
      <c r="Y90" s="118"/>
    </row>
    <row r="91" spans="2:25" x14ac:dyDescent="0.25">
      <c r="B91" s="63"/>
      <c r="C91" s="67"/>
      <c r="D91" s="71"/>
      <c r="E91" s="67"/>
      <c r="F91" s="67"/>
      <c r="G91" s="67"/>
      <c r="H91" s="72"/>
      <c r="I91" s="10"/>
      <c r="J91" s="10"/>
      <c r="K91" s="10"/>
      <c r="L91" s="10"/>
      <c r="M91" s="10"/>
      <c r="N91" s="10"/>
      <c r="O91" s="10"/>
      <c r="P91" s="45"/>
      <c r="S91" s="118"/>
      <c r="T91" s="118"/>
      <c r="U91" s="118"/>
      <c r="V91" s="118"/>
      <c r="W91" s="118"/>
      <c r="X91" s="118"/>
      <c r="Y91" s="118"/>
    </row>
    <row r="92" spans="2:25" x14ac:dyDescent="0.25">
      <c r="B92" s="64"/>
      <c r="C92" s="132" t="s">
        <v>42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45"/>
    </row>
    <row r="93" spans="2:25" x14ac:dyDescent="0.25">
      <c r="B93" s="65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46"/>
    </row>
    <row r="94" spans="2:25" x14ac:dyDescent="0.25">
      <c r="B94" s="50"/>
      <c r="C94" s="50"/>
    </row>
    <row r="95" spans="2:25" x14ac:dyDescent="0.25">
      <c r="B95" s="50"/>
      <c r="C95" s="50"/>
    </row>
    <row r="96" spans="2:25" x14ac:dyDescent="0.25">
      <c r="B96" s="28" t="s">
        <v>58</v>
      </c>
      <c r="C96" s="11"/>
      <c r="D96" s="11"/>
      <c r="E96" s="11"/>
      <c r="F96" s="11"/>
      <c r="G96" s="12"/>
      <c r="H96" s="12"/>
      <c r="I96" s="12"/>
      <c r="J96" s="12"/>
      <c r="K96" s="12"/>
      <c r="L96" s="12"/>
      <c r="M96" s="12"/>
      <c r="N96" s="12"/>
      <c r="O96" s="12"/>
      <c r="P96" s="44"/>
    </row>
    <row r="97" spans="2:16" x14ac:dyDescent="0.25">
      <c r="B97" s="29"/>
      <c r="C97" s="130" t="s">
        <v>93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45"/>
    </row>
    <row r="98" spans="2:16" x14ac:dyDescent="0.25">
      <c r="B98" s="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45"/>
    </row>
    <row r="99" spans="2:16" x14ac:dyDescent="0.25">
      <c r="B99" s="30"/>
      <c r="C99" s="139" t="s">
        <v>66</v>
      </c>
      <c r="D99" s="139"/>
      <c r="E99" s="139"/>
      <c r="F99" s="139"/>
      <c r="G99" s="139"/>
      <c r="H99" s="139"/>
      <c r="I99" s="160" t="s">
        <v>84</v>
      </c>
      <c r="J99" s="160"/>
      <c r="K99" s="160"/>
      <c r="L99" s="160"/>
      <c r="M99" s="160"/>
      <c r="N99" s="160"/>
      <c r="O99" s="10"/>
      <c r="P99" s="45"/>
    </row>
    <row r="100" spans="2:16" x14ac:dyDescent="0.25">
      <c r="B100" s="30"/>
      <c r="C100" s="10"/>
      <c r="D100" s="159" t="s">
        <v>67</v>
      </c>
      <c r="E100" s="159"/>
      <c r="F100" s="159"/>
      <c r="G100" s="159"/>
      <c r="H100" s="10"/>
      <c r="J100" s="159" t="s">
        <v>67</v>
      </c>
      <c r="K100" s="159"/>
      <c r="L100" s="159"/>
      <c r="M100" s="159"/>
      <c r="N100" s="10"/>
      <c r="O100" s="10"/>
      <c r="P100" s="45"/>
    </row>
    <row r="101" spans="2:16" x14ac:dyDescent="0.25">
      <c r="B101" s="30"/>
      <c r="C101" s="10"/>
      <c r="D101" s="94" t="s">
        <v>59</v>
      </c>
      <c r="E101" s="104" t="s">
        <v>65</v>
      </c>
      <c r="F101" s="94" t="s">
        <v>27</v>
      </c>
      <c r="G101" s="47" t="s">
        <v>73</v>
      </c>
      <c r="H101" s="10"/>
      <c r="J101" s="122" t="s">
        <v>83</v>
      </c>
      <c r="K101" s="122" t="s">
        <v>65</v>
      </c>
      <c r="L101" s="122" t="s">
        <v>28</v>
      </c>
      <c r="M101" s="122" t="s">
        <v>85</v>
      </c>
      <c r="N101" s="10"/>
      <c r="O101" s="10"/>
      <c r="P101" s="45"/>
    </row>
    <row r="102" spans="2:16" x14ac:dyDescent="0.25">
      <c r="B102" s="30"/>
      <c r="C102" s="10"/>
      <c r="D102" s="112" t="s">
        <v>77</v>
      </c>
      <c r="E102" s="33">
        <v>439.09899999999999</v>
      </c>
      <c r="F102" s="42">
        <f t="shared" ref="F102:F107" si="13">+E102/$E$108</f>
        <v>0.34641361295783935</v>
      </c>
      <c r="G102" s="24">
        <f t="shared" ref="G102:G107" si="14">+H13</f>
        <v>0.61132814482581244</v>
      </c>
      <c r="H102" s="10"/>
      <c r="J102" s="121">
        <v>2006</v>
      </c>
      <c r="K102" s="33">
        <v>490.02900000000005</v>
      </c>
      <c r="L102" s="42">
        <v>5.8405401435890569E-2</v>
      </c>
      <c r="M102" s="42">
        <f>+(K112/K102)^(0.1)-1</f>
        <v>9.9700877395338061E-2</v>
      </c>
      <c r="N102" s="10"/>
      <c r="O102" s="10"/>
      <c r="P102" s="45"/>
    </row>
    <row r="103" spans="2:16" x14ac:dyDescent="0.25">
      <c r="B103" s="30"/>
      <c r="C103" s="10"/>
      <c r="D103" s="112" t="s">
        <v>78</v>
      </c>
      <c r="E103" s="33">
        <v>366.60500000000002</v>
      </c>
      <c r="F103" s="42">
        <f t="shared" si="13"/>
        <v>0.28922170758395876</v>
      </c>
      <c r="G103" s="24">
        <f t="shared" si="14"/>
        <v>0.18314815185604627</v>
      </c>
      <c r="H103" s="10"/>
      <c r="J103" s="121">
        <v>2007</v>
      </c>
      <c r="K103" s="33">
        <v>559.28200000000004</v>
      </c>
      <c r="L103" s="42">
        <v>0.14132428897065274</v>
      </c>
      <c r="M103" s="42">
        <v>9.9700877395338061E-2</v>
      </c>
      <c r="N103" s="10"/>
      <c r="O103" s="10"/>
      <c r="P103" s="45"/>
    </row>
    <row r="104" spans="2:16" x14ac:dyDescent="0.25">
      <c r="B104" s="30"/>
      <c r="C104" s="10"/>
      <c r="D104" s="112" t="s">
        <v>79</v>
      </c>
      <c r="E104" s="33">
        <v>40.484000000000002</v>
      </c>
      <c r="F104" s="42">
        <f t="shared" si="13"/>
        <v>3.1938603155518844E-2</v>
      </c>
      <c r="G104" s="24">
        <f t="shared" si="14"/>
        <v>2.0876747904234556E-2</v>
      </c>
      <c r="H104" s="10"/>
      <c r="J104" s="121">
        <v>2008</v>
      </c>
      <c r="K104" s="33">
        <v>630.72700000000009</v>
      </c>
      <c r="L104" s="42">
        <v>0.12774414338383866</v>
      </c>
      <c r="M104" s="42">
        <v>9.9700877395338061E-2</v>
      </c>
      <c r="N104" s="10"/>
      <c r="O104" s="10"/>
      <c r="P104" s="45"/>
    </row>
    <row r="105" spans="2:16" x14ac:dyDescent="0.25">
      <c r="B105" s="30"/>
      <c r="C105" s="10"/>
      <c r="D105" s="112" t="s">
        <v>80</v>
      </c>
      <c r="E105" s="33">
        <v>71.525000000000006</v>
      </c>
      <c r="F105" s="42">
        <f t="shared" si="13"/>
        <v>5.6427442710663113E-2</v>
      </c>
      <c r="G105" s="24">
        <f t="shared" si="14"/>
        <v>2.9922854456659025E-2</v>
      </c>
      <c r="H105" s="10"/>
      <c r="J105" s="121">
        <v>2009</v>
      </c>
      <c r="K105" s="33">
        <v>695.83500000000004</v>
      </c>
      <c r="L105" s="42">
        <v>0.10322691116758898</v>
      </c>
      <c r="M105" s="42">
        <v>9.9700877395338061E-2</v>
      </c>
      <c r="N105" s="10"/>
      <c r="O105" s="10"/>
      <c r="P105" s="45"/>
    </row>
    <row r="106" spans="2:16" x14ac:dyDescent="0.25">
      <c r="B106" s="30"/>
      <c r="C106" s="10"/>
      <c r="D106" s="112" t="s">
        <v>81</v>
      </c>
      <c r="E106" s="33">
        <v>218.584</v>
      </c>
      <c r="F106" s="42">
        <f t="shared" si="13"/>
        <v>0.17244510503275198</v>
      </c>
      <c r="G106" s="24">
        <f t="shared" si="14"/>
        <v>9.2559528677102793E-2</v>
      </c>
      <c r="H106" s="10"/>
      <c r="J106" s="121">
        <v>2010</v>
      </c>
      <c r="K106" s="33">
        <v>757.56399999999996</v>
      </c>
      <c r="L106" s="42">
        <v>8.8712122845214569E-2</v>
      </c>
      <c r="M106" s="42">
        <v>9.9700877395338061E-2</v>
      </c>
      <c r="N106" s="10"/>
      <c r="O106" s="10"/>
      <c r="P106" s="45"/>
    </row>
    <row r="107" spans="2:16" x14ac:dyDescent="0.25">
      <c r="B107" s="30"/>
      <c r="C107" s="10"/>
      <c r="D107" s="112" t="s">
        <v>82</v>
      </c>
      <c r="E107" s="33">
        <v>131.26</v>
      </c>
      <c r="F107" s="42">
        <f t="shared" si="13"/>
        <v>0.10355352855926794</v>
      </c>
      <c r="G107" s="24">
        <f t="shared" si="14"/>
        <v>6.2164572280144818E-2</v>
      </c>
      <c r="H107" s="10"/>
      <c r="J107" s="121">
        <v>2011</v>
      </c>
      <c r="K107" s="33">
        <v>843.42500000000007</v>
      </c>
      <c r="L107" s="42">
        <v>0.1133382790100903</v>
      </c>
      <c r="M107" s="42">
        <v>9.9700877395338061E-2</v>
      </c>
      <c r="N107" s="10"/>
      <c r="O107" s="10"/>
      <c r="P107" s="45"/>
    </row>
    <row r="108" spans="2:16" x14ac:dyDescent="0.25">
      <c r="B108" s="30"/>
      <c r="C108" s="10"/>
      <c r="D108" s="119" t="s">
        <v>48</v>
      </c>
      <c r="E108" s="101">
        <f>SUM(E102:E107)</f>
        <v>1267.557</v>
      </c>
      <c r="F108" s="110">
        <f>SUM(F102:F107)</f>
        <v>1.0000000000000002</v>
      </c>
      <c r="G108" s="110">
        <f>SUM(G102:G107)</f>
        <v>0.99999999999999989</v>
      </c>
      <c r="H108" s="10"/>
      <c r="J108" s="121">
        <v>2012</v>
      </c>
      <c r="K108" s="33">
        <v>938.56399999999996</v>
      </c>
      <c r="L108" s="42">
        <v>0.11280078252363857</v>
      </c>
      <c r="M108" s="42">
        <v>9.9700877395338061E-2</v>
      </c>
      <c r="N108" s="10"/>
      <c r="O108" s="10"/>
      <c r="P108" s="45"/>
    </row>
    <row r="109" spans="2:16" x14ac:dyDescent="0.25">
      <c r="B109" s="30"/>
      <c r="C109" s="10"/>
      <c r="D109" s="66"/>
      <c r="E109" s="66"/>
      <c r="F109" s="66"/>
      <c r="G109" s="10"/>
      <c r="H109" s="10"/>
      <c r="J109" s="121">
        <v>2013</v>
      </c>
      <c r="K109" s="33">
        <v>1017.511</v>
      </c>
      <c r="L109" s="42">
        <v>8.4114668791899216E-2</v>
      </c>
      <c r="M109" s="42">
        <v>9.9700877395338061E-2</v>
      </c>
      <c r="N109" s="10"/>
      <c r="O109" s="10"/>
      <c r="P109" s="45"/>
    </row>
    <row r="110" spans="2:16" x14ac:dyDescent="0.25">
      <c r="B110" s="30"/>
      <c r="C110" s="10"/>
      <c r="D110" s="92" t="s">
        <v>61</v>
      </c>
      <c r="E110" s="93"/>
      <c r="F110" s="91">
        <v>8231.9619999999995</v>
      </c>
      <c r="G110" s="10"/>
      <c r="H110" s="10"/>
      <c r="J110" s="121">
        <v>2014</v>
      </c>
      <c r="K110" s="33">
        <v>1091.6680000000001</v>
      </c>
      <c r="L110" s="42">
        <v>7.2880784581198732E-2</v>
      </c>
      <c r="M110" s="42">
        <v>9.9700877395338061E-2</v>
      </c>
      <c r="N110" s="10"/>
      <c r="O110" s="10"/>
      <c r="P110" s="45"/>
    </row>
    <row r="111" spans="2:16" x14ac:dyDescent="0.25">
      <c r="B111" s="30"/>
      <c r="C111" s="10"/>
      <c r="D111" s="92" t="s">
        <v>60</v>
      </c>
      <c r="E111" s="93"/>
      <c r="F111" s="125">
        <f>+E108/F110</f>
        <v>0.15397993819699363</v>
      </c>
      <c r="G111" s="10"/>
      <c r="H111" s="10"/>
      <c r="J111" s="121">
        <v>2015</v>
      </c>
      <c r="K111" s="33">
        <v>1181.489</v>
      </c>
      <c r="L111" s="42">
        <v>8.227867813291212E-2</v>
      </c>
      <c r="M111" s="42">
        <v>9.9700877395338061E-2</v>
      </c>
      <c r="N111" s="10"/>
      <c r="O111" s="10"/>
      <c r="P111" s="45"/>
    </row>
    <row r="112" spans="2:16" x14ac:dyDescent="0.25">
      <c r="B112" s="30"/>
      <c r="C112" s="10"/>
      <c r="D112" s="10"/>
      <c r="E112" s="10"/>
      <c r="F112" s="10"/>
      <c r="G112" s="10"/>
      <c r="H112" s="10"/>
      <c r="I112" s="10"/>
      <c r="J112" s="121">
        <v>2016</v>
      </c>
      <c r="K112" s="33">
        <v>1267.557</v>
      </c>
      <c r="L112" s="42">
        <v>7.2847059938772052E-2</v>
      </c>
      <c r="M112" s="42">
        <v>9.9700877395338061E-2</v>
      </c>
      <c r="N112" s="10"/>
      <c r="O112" s="10"/>
      <c r="P112" s="45"/>
    </row>
    <row r="113" spans="2:16" x14ac:dyDescent="0.2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46"/>
    </row>
    <row r="116" spans="2:16" x14ac:dyDescent="0.25">
      <c r="B116" s="28" t="s">
        <v>86</v>
      </c>
      <c r="C116" s="11"/>
      <c r="D116" s="11"/>
      <c r="E116" s="11"/>
      <c r="F116" s="11"/>
      <c r="G116" s="12"/>
      <c r="H116" s="12"/>
      <c r="I116" s="12"/>
      <c r="J116" s="12"/>
      <c r="K116" s="12"/>
      <c r="L116" s="12"/>
      <c r="M116" s="12"/>
      <c r="N116" s="12"/>
      <c r="O116" s="12"/>
      <c r="P116" s="44"/>
    </row>
    <row r="117" spans="2:16" x14ac:dyDescent="0.25">
      <c r="B117" s="29"/>
      <c r="C117" s="130" t="s">
        <v>94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45"/>
    </row>
    <row r="118" spans="2:16" x14ac:dyDescent="0.25">
      <c r="B118" s="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45"/>
    </row>
    <row r="119" spans="2:16" x14ac:dyDescent="0.25">
      <c r="B119" s="30"/>
      <c r="E119" s="131" t="s">
        <v>43</v>
      </c>
      <c r="F119" s="131"/>
      <c r="G119" s="131"/>
      <c r="H119" s="131"/>
      <c r="I119" s="131"/>
      <c r="J119" s="131"/>
      <c r="K119" s="131"/>
      <c r="L119" s="131"/>
      <c r="M119" s="131"/>
      <c r="N119" s="124"/>
      <c r="O119" s="124"/>
      <c r="P119" s="45"/>
    </row>
    <row r="120" spans="2:16" x14ac:dyDescent="0.25">
      <c r="B120" s="30"/>
      <c r="E120" s="158" t="s">
        <v>90</v>
      </c>
      <c r="F120" s="158"/>
      <c r="G120" s="158"/>
      <c r="H120" s="158"/>
      <c r="I120" s="158"/>
      <c r="J120" s="158"/>
      <c r="K120" s="158"/>
      <c r="L120" s="158"/>
      <c r="M120" s="158"/>
      <c r="N120" s="124"/>
      <c r="O120" s="124"/>
      <c r="P120" s="45"/>
    </row>
    <row r="121" spans="2:16" x14ac:dyDescent="0.25">
      <c r="B121" s="30"/>
      <c r="E121" s="68" t="s">
        <v>40</v>
      </c>
      <c r="F121" s="68" t="s">
        <v>77</v>
      </c>
      <c r="G121" s="68" t="s">
        <v>78</v>
      </c>
      <c r="H121" s="68" t="s">
        <v>79</v>
      </c>
      <c r="I121" s="68" t="s">
        <v>80</v>
      </c>
      <c r="J121" s="68" t="s">
        <v>81</v>
      </c>
      <c r="K121" s="68" t="s">
        <v>82</v>
      </c>
      <c r="L121" s="68" t="s">
        <v>87</v>
      </c>
      <c r="M121" s="68" t="s">
        <v>88</v>
      </c>
      <c r="N121" s="123"/>
      <c r="O121" s="123"/>
      <c r="P121" s="45"/>
    </row>
    <row r="122" spans="2:16" x14ac:dyDescent="0.25">
      <c r="B122" s="30"/>
      <c r="E122" s="69">
        <v>2004</v>
      </c>
      <c r="F122" s="33">
        <v>755.18686848825803</v>
      </c>
      <c r="G122" s="33">
        <v>167.25690255172563</v>
      </c>
      <c r="H122" s="33">
        <v>14.174788495216889</v>
      </c>
      <c r="I122" s="33">
        <v>31.172987061567031</v>
      </c>
      <c r="J122" s="33">
        <v>59.42735001991111</v>
      </c>
      <c r="K122" s="33">
        <v>98.790391512247183</v>
      </c>
      <c r="L122" s="33">
        <v>1126.0092881289258</v>
      </c>
      <c r="M122" s="42"/>
      <c r="N122" s="73"/>
      <c r="O122" s="73"/>
      <c r="P122" s="45"/>
    </row>
    <row r="123" spans="2:16" x14ac:dyDescent="0.25">
      <c r="B123" s="30"/>
      <c r="E123" s="69">
        <v>2005</v>
      </c>
      <c r="F123" s="33">
        <v>991.67303814054344</v>
      </c>
      <c r="G123" s="33">
        <v>280.65212882858077</v>
      </c>
      <c r="H123" s="33">
        <v>19.127790896212179</v>
      </c>
      <c r="I123" s="33">
        <v>45.804002898300197</v>
      </c>
      <c r="J123" s="33">
        <v>66.384566655598988</v>
      </c>
      <c r="K123" s="33">
        <v>96.325161503473097</v>
      </c>
      <c r="L123" s="33">
        <v>1499.966688922709</v>
      </c>
      <c r="M123" s="42">
        <f>+L123/L122-1</f>
        <v>0.33210862888634152</v>
      </c>
      <c r="N123" s="120"/>
      <c r="O123" s="120"/>
      <c r="P123" s="45"/>
    </row>
    <row r="124" spans="2:16" x14ac:dyDescent="0.25">
      <c r="B124" s="30"/>
      <c r="E124" s="69">
        <v>2006</v>
      </c>
      <c r="F124" s="33">
        <v>988.89358576585926</v>
      </c>
      <c r="G124" s="33">
        <v>741.65786476580558</v>
      </c>
      <c r="H124" s="33">
        <v>23.865659172422092</v>
      </c>
      <c r="I124" s="33">
        <v>47.279866194901089</v>
      </c>
      <c r="J124" s="33">
        <v>79.509200899843847</v>
      </c>
      <c r="K124" s="33">
        <v>111.96025608746022</v>
      </c>
      <c r="L124" s="33">
        <v>1993.1664328862917</v>
      </c>
      <c r="M124" s="42">
        <f t="shared" ref="M124:M134" si="15">+L124/L123-1</f>
        <v>0.32880713125556382</v>
      </c>
      <c r="N124" s="120"/>
      <c r="O124" s="120"/>
      <c r="P124" s="45"/>
    </row>
    <row r="125" spans="2:16" x14ac:dyDescent="0.25">
      <c r="B125" s="30"/>
      <c r="E125" s="69">
        <v>2007</v>
      </c>
      <c r="F125" s="33">
        <v>1136.3164037061108</v>
      </c>
      <c r="G125" s="33">
        <v>860.37748262405159</v>
      </c>
      <c r="H125" s="33">
        <v>29.082939914486992</v>
      </c>
      <c r="I125" s="33">
        <v>64.182939723297963</v>
      </c>
      <c r="J125" s="33">
        <v>79.405725818324399</v>
      </c>
      <c r="K125" s="33">
        <v>113.13168625066578</v>
      </c>
      <c r="L125" s="33">
        <v>2282.4971780369374</v>
      </c>
      <c r="M125" s="42">
        <f t="shared" si="15"/>
        <v>0.14516135751476988</v>
      </c>
      <c r="N125" s="120"/>
      <c r="O125" s="120"/>
      <c r="P125" s="45"/>
    </row>
    <row r="126" spans="2:16" x14ac:dyDescent="0.25">
      <c r="B126" s="30"/>
      <c r="E126" s="69">
        <v>2008</v>
      </c>
      <c r="F126" s="33">
        <v>1958.1069209903183</v>
      </c>
      <c r="G126" s="33">
        <v>638.84797741430623</v>
      </c>
      <c r="H126" s="33">
        <v>31.60812470687998</v>
      </c>
      <c r="I126" s="33">
        <v>49.34913976350559</v>
      </c>
      <c r="J126" s="33">
        <v>89.948779851357514</v>
      </c>
      <c r="K126" s="33">
        <v>126.73475987993965</v>
      </c>
      <c r="L126" s="33">
        <v>2894.5957026063074</v>
      </c>
      <c r="M126" s="42">
        <f t="shared" si="15"/>
        <v>0.26817055042136162</v>
      </c>
      <c r="N126" s="120"/>
      <c r="O126" s="120"/>
      <c r="P126" s="45"/>
    </row>
    <row r="127" spans="2:16" x14ac:dyDescent="0.25">
      <c r="B127" s="30"/>
      <c r="E127" s="69">
        <v>2009</v>
      </c>
      <c r="F127" s="33">
        <v>1426.8834242369337</v>
      </c>
      <c r="G127" s="33">
        <v>404.09172323512576</v>
      </c>
      <c r="H127" s="33">
        <v>34.718048556875551</v>
      </c>
      <c r="I127" s="33">
        <v>51.253787742258716</v>
      </c>
      <c r="J127" s="33">
        <v>141.19793459253876</v>
      </c>
      <c r="K127" s="33">
        <v>131.15771027825738</v>
      </c>
      <c r="L127" s="33">
        <v>2189.3026286419895</v>
      </c>
      <c r="M127" s="42">
        <f t="shared" si="15"/>
        <v>-0.2436585784084695</v>
      </c>
      <c r="N127" s="120"/>
      <c r="O127" s="120"/>
      <c r="P127" s="45"/>
    </row>
    <row r="128" spans="2:16" x14ac:dyDescent="0.25">
      <c r="B128" s="30"/>
      <c r="E128" s="69">
        <v>2010</v>
      </c>
      <c r="F128" s="33">
        <v>1816.2414560695377</v>
      </c>
      <c r="G128" s="33">
        <v>600.02001656347136</v>
      </c>
      <c r="H128" s="33">
        <v>39.271913240247827</v>
      </c>
      <c r="I128" s="33">
        <v>54.716722641768961</v>
      </c>
      <c r="J128" s="33">
        <v>158.58487951858007</v>
      </c>
      <c r="K128" s="33">
        <v>141.73683443559361</v>
      </c>
      <c r="L128" s="33">
        <v>2810.5718224692</v>
      </c>
      <c r="M128" s="42">
        <f t="shared" si="15"/>
        <v>0.28377492709291618</v>
      </c>
      <c r="N128" s="120"/>
      <c r="O128" s="120"/>
      <c r="P128" s="45"/>
    </row>
    <row r="129" spans="2:22" x14ac:dyDescent="0.25">
      <c r="B129" s="30"/>
      <c r="E129" s="69">
        <v>2011</v>
      </c>
      <c r="F129" s="33">
        <v>2673.6831502641612</v>
      </c>
      <c r="G129" s="33">
        <v>625.07807004399899</v>
      </c>
      <c r="H129" s="33">
        <v>41.565228410819543</v>
      </c>
      <c r="I129" s="33">
        <v>66.773209121774826</v>
      </c>
      <c r="J129" s="33">
        <v>174.92933266314913</v>
      </c>
      <c r="K129" s="33">
        <v>145.90109332421747</v>
      </c>
      <c r="L129" s="33">
        <v>3727.930083828122</v>
      </c>
      <c r="M129" s="42">
        <f t="shared" si="15"/>
        <v>0.3263955946704773</v>
      </c>
      <c r="N129" s="120"/>
      <c r="O129" s="120"/>
      <c r="P129" s="45"/>
    </row>
    <row r="130" spans="2:22" x14ac:dyDescent="0.25">
      <c r="B130" s="62"/>
      <c r="E130" s="69">
        <v>2012</v>
      </c>
      <c r="F130" s="33">
        <v>2175.6095730319894</v>
      </c>
      <c r="G130" s="33">
        <v>758.63285587813073</v>
      </c>
      <c r="H130" s="33">
        <v>49.818887869145748</v>
      </c>
      <c r="I130" s="33">
        <v>77.663268329991993</v>
      </c>
      <c r="J130" s="33">
        <v>209.57079015136569</v>
      </c>
      <c r="K130" s="33">
        <v>162.22204768105638</v>
      </c>
      <c r="L130" s="33">
        <v>3433.5174229416793</v>
      </c>
      <c r="M130" s="42">
        <f t="shared" si="15"/>
        <v>-7.8974834362804724E-2</v>
      </c>
      <c r="N130" s="120"/>
      <c r="O130" s="120"/>
      <c r="P130" s="45"/>
    </row>
    <row r="131" spans="2:22" x14ac:dyDescent="0.25">
      <c r="B131" s="63"/>
      <c r="E131" s="69">
        <v>2013</v>
      </c>
      <c r="F131" s="33">
        <v>1672.3177778808556</v>
      </c>
      <c r="G131" s="33">
        <v>664.57635829955518</v>
      </c>
      <c r="H131" s="33">
        <v>56.563514177961999</v>
      </c>
      <c r="I131" s="33">
        <v>78.992315762922132</v>
      </c>
      <c r="J131" s="33">
        <v>243.49610870002326</v>
      </c>
      <c r="K131" s="33">
        <v>176.22058181946889</v>
      </c>
      <c r="L131" s="33">
        <v>2892.1666566407876</v>
      </c>
      <c r="M131" s="42">
        <f t="shared" si="15"/>
        <v>-0.15766652665973291</v>
      </c>
      <c r="N131" s="120"/>
      <c r="O131" s="120"/>
      <c r="P131" s="45"/>
    </row>
    <row r="132" spans="2:22" x14ac:dyDescent="0.25">
      <c r="B132" s="63"/>
      <c r="E132" s="69">
        <v>2014</v>
      </c>
      <c r="F132" s="33">
        <v>1974.6009021570942</v>
      </c>
      <c r="G132" s="33">
        <v>657.8548140006825</v>
      </c>
      <c r="H132" s="33">
        <v>40.990873576195256</v>
      </c>
      <c r="I132" s="33">
        <v>88.337103053326643</v>
      </c>
      <c r="J132" s="33">
        <v>265.24895942701448</v>
      </c>
      <c r="K132" s="33">
        <v>179.80833887037619</v>
      </c>
      <c r="L132" s="33">
        <v>3206.840991084689</v>
      </c>
      <c r="M132" s="42">
        <f t="shared" si="15"/>
        <v>0.10880228278732429</v>
      </c>
      <c r="N132" s="120"/>
      <c r="O132" s="120"/>
      <c r="P132" s="45"/>
    </row>
    <row r="133" spans="2:22" x14ac:dyDescent="0.25">
      <c r="B133" s="63"/>
      <c r="E133" s="69">
        <v>2015</v>
      </c>
      <c r="F133" s="33">
        <v>1707.3489477290293</v>
      </c>
      <c r="G133" s="33">
        <v>608.8881402289569</v>
      </c>
      <c r="H133" s="33">
        <v>46.344553285754998</v>
      </c>
      <c r="I133" s="33">
        <v>84.955248508895309</v>
      </c>
      <c r="J133" s="33">
        <v>251.53082307390147</v>
      </c>
      <c r="K133" s="33">
        <v>166.93523297628033</v>
      </c>
      <c r="L133" s="33">
        <v>2866.002945802818</v>
      </c>
      <c r="M133" s="42">
        <f t="shared" si="15"/>
        <v>-0.1062846727447454</v>
      </c>
      <c r="N133" s="120"/>
      <c r="O133" s="120"/>
      <c r="P133" s="45"/>
    </row>
    <row r="134" spans="2:22" x14ac:dyDescent="0.25">
      <c r="B134" s="63"/>
      <c r="E134" s="69">
        <v>2016</v>
      </c>
      <c r="F134" s="33">
        <v>1738.5345140026213</v>
      </c>
      <c r="G134" s="33">
        <v>521.04172476508506</v>
      </c>
      <c r="H134" s="70">
        <v>59.343143641011693</v>
      </c>
      <c r="I134" s="70">
        <v>85.126268214058328</v>
      </c>
      <c r="J134" s="33">
        <v>263.31222039573896</v>
      </c>
      <c r="K134" s="33">
        <v>176.84443069160588</v>
      </c>
      <c r="L134" s="33">
        <v>2844.202301710121</v>
      </c>
      <c r="M134" s="42">
        <f t="shared" si="15"/>
        <v>-7.6066370150189577E-3</v>
      </c>
      <c r="N134" s="120"/>
      <c r="O134" s="120"/>
      <c r="P134" s="45"/>
    </row>
    <row r="135" spans="2:22" x14ac:dyDescent="0.25">
      <c r="B135" s="63"/>
      <c r="C135" s="67"/>
      <c r="D135" s="71"/>
      <c r="E135" s="156" t="s">
        <v>89</v>
      </c>
      <c r="F135" s="156"/>
      <c r="G135" s="156"/>
      <c r="H135" s="156"/>
      <c r="I135" s="156"/>
      <c r="J135" s="156"/>
      <c r="K135" s="156"/>
      <c r="L135" s="156"/>
      <c r="M135" s="156"/>
      <c r="N135" s="10"/>
      <c r="O135" s="10"/>
      <c r="P135" s="45"/>
    </row>
    <row r="136" spans="2:22" x14ac:dyDescent="0.25">
      <c r="B136" s="64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45"/>
      <c r="S136" s="84"/>
      <c r="T136" s="84" t="s">
        <v>92</v>
      </c>
      <c r="U136" s="84" t="s">
        <v>91</v>
      </c>
      <c r="V136" s="84"/>
    </row>
    <row r="137" spans="2:22" x14ac:dyDescent="0.25">
      <c r="B137" s="65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46"/>
      <c r="S137" s="84">
        <v>2004</v>
      </c>
      <c r="T137" s="103">
        <v>1126.0092881289258</v>
      </c>
      <c r="U137" s="103">
        <v>980.07753840999976</v>
      </c>
      <c r="V137" s="84"/>
    </row>
    <row r="138" spans="2:22" x14ac:dyDescent="0.25">
      <c r="S138" s="84">
        <v>2005</v>
      </c>
      <c r="T138" s="103">
        <v>1499.966688922709</v>
      </c>
      <c r="U138" s="103">
        <v>1326.6598507199999</v>
      </c>
      <c r="V138" s="84"/>
    </row>
    <row r="139" spans="2:22" x14ac:dyDescent="0.25">
      <c r="S139" s="84">
        <v>2006</v>
      </c>
      <c r="T139" s="103">
        <v>1993.1664328862917</v>
      </c>
      <c r="U139" s="103">
        <v>1799.0393527999997</v>
      </c>
      <c r="V139" s="84"/>
    </row>
    <row r="140" spans="2:22" x14ac:dyDescent="0.25">
      <c r="S140" s="84">
        <v>2007</v>
      </c>
      <c r="T140" s="103">
        <v>2282.4971780369374</v>
      </c>
      <c r="U140" s="103">
        <v>2097.1638005300006</v>
      </c>
      <c r="V140" s="84"/>
    </row>
    <row r="141" spans="2:22" x14ac:dyDescent="0.25">
      <c r="S141" s="84">
        <v>2008</v>
      </c>
      <c r="T141" s="103">
        <v>2894.5957026063074</v>
      </c>
      <c r="U141" s="103">
        <v>2805.3890428299992</v>
      </c>
      <c r="V141" s="84"/>
    </row>
    <row r="142" spans="2:22" x14ac:dyDescent="0.25">
      <c r="S142" s="84">
        <v>2009</v>
      </c>
      <c r="T142" s="103">
        <v>2189.3026286419895</v>
      </c>
      <c r="U142" s="103">
        <v>2190.4010917699993</v>
      </c>
      <c r="V142" s="84"/>
    </row>
    <row r="143" spans="2:22" x14ac:dyDescent="0.25">
      <c r="S143" s="84">
        <v>2010</v>
      </c>
      <c r="T143" s="103">
        <v>2810.5718224692</v>
      </c>
      <c r="U143" s="103">
        <v>2852.9921486299995</v>
      </c>
      <c r="V143" s="84"/>
    </row>
    <row r="144" spans="2:22" x14ac:dyDescent="0.25">
      <c r="S144" s="84">
        <v>2011</v>
      </c>
      <c r="T144" s="103">
        <v>3727.930083828122</v>
      </c>
      <c r="U144" s="103">
        <v>3909.1391987799984</v>
      </c>
      <c r="V144" s="84"/>
    </row>
    <row r="145" spans="19:22" x14ac:dyDescent="0.25">
      <c r="S145" s="84">
        <v>2012</v>
      </c>
      <c r="T145" s="103">
        <v>3433.5174229416793</v>
      </c>
      <c r="U145" s="103">
        <v>3730.8165859999995</v>
      </c>
      <c r="V145" s="84"/>
    </row>
    <row r="146" spans="19:22" x14ac:dyDescent="0.25">
      <c r="S146" s="84">
        <v>2013</v>
      </c>
      <c r="T146" s="103">
        <v>2892.1666566407876</v>
      </c>
      <c r="U146" s="103">
        <v>3232.9087797100001</v>
      </c>
      <c r="V146" s="84"/>
    </row>
    <row r="147" spans="19:22" x14ac:dyDescent="0.25">
      <c r="S147" s="84">
        <v>2014</v>
      </c>
      <c r="T147" s="103">
        <v>3206.840991084689</v>
      </c>
      <c r="U147" s="103">
        <v>3703.5418158800012</v>
      </c>
      <c r="V147" s="84"/>
    </row>
    <row r="148" spans="19:22" x14ac:dyDescent="0.25">
      <c r="S148" s="84">
        <v>2015</v>
      </c>
      <c r="T148" s="103">
        <v>2866.002945802818</v>
      </c>
      <c r="U148" s="103">
        <v>3424.3422182099998</v>
      </c>
      <c r="V148" s="84"/>
    </row>
    <row r="149" spans="19:22" x14ac:dyDescent="0.25">
      <c r="S149" s="84">
        <v>2016</v>
      </c>
      <c r="T149" s="103">
        <v>2844.202301710121</v>
      </c>
      <c r="U149" s="103">
        <v>3521.9473975200003</v>
      </c>
      <c r="V149" s="84"/>
    </row>
    <row r="150" spans="19:22" x14ac:dyDescent="0.25">
      <c r="S150" s="84"/>
      <c r="T150" s="84"/>
      <c r="U150" s="84"/>
      <c r="V150" s="84"/>
    </row>
    <row r="151" spans="19:22" x14ac:dyDescent="0.25">
      <c r="S151" s="84"/>
      <c r="T151" s="84"/>
      <c r="U151" s="84"/>
      <c r="V151" s="84"/>
    </row>
    <row r="152" spans="19:22" x14ac:dyDescent="0.25">
      <c r="S152" s="84"/>
      <c r="T152" s="84"/>
      <c r="U152" s="84"/>
      <c r="V152" s="84"/>
    </row>
    <row r="153" spans="19:22" x14ac:dyDescent="0.25">
      <c r="S153" s="84"/>
      <c r="T153" s="84"/>
      <c r="U153" s="84"/>
      <c r="V153" s="84"/>
    </row>
  </sheetData>
  <sortState ref="T52:U60">
    <sortCondition descending="1" ref="U52:U60"/>
  </sortState>
  <mergeCells count="65">
    <mergeCell ref="E119:M119"/>
    <mergeCell ref="E120:M120"/>
    <mergeCell ref="E135:M135"/>
    <mergeCell ref="D100:G100"/>
    <mergeCell ref="C99:H99"/>
    <mergeCell ref="I99:N99"/>
    <mergeCell ref="J100:M100"/>
    <mergeCell ref="C117:O118"/>
    <mergeCell ref="E36:G36"/>
    <mergeCell ref="E31:G31"/>
    <mergeCell ref="E32:G32"/>
    <mergeCell ref="E33:G33"/>
    <mergeCell ref="E34:G34"/>
    <mergeCell ref="E35:G35"/>
    <mergeCell ref="E52:G52"/>
    <mergeCell ref="E37:G37"/>
    <mergeCell ref="E38:G38"/>
    <mergeCell ref="E40:M40"/>
    <mergeCell ref="C45:O46"/>
    <mergeCell ref="E47:M47"/>
    <mergeCell ref="E48:M48"/>
    <mergeCell ref="E49:G50"/>
    <mergeCell ref="H49:I49"/>
    <mergeCell ref="J49:K49"/>
    <mergeCell ref="L49:M49"/>
    <mergeCell ref="E51:G51"/>
    <mergeCell ref="B1:P1"/>
    <mergeCell ref="C25:O26"/>
    <mergeCell ref="E27:M27"/>
    <mergeCell ref="E28:M28"/>
    <mergeCell ref="E29:G30"/>
    <mergeCell ref="H29:I29"/>
    <mergeCell ref="J29:K29"/>
    <mergeCell ref="L29:M29"/>
    <mergeCell ref="C7:O8"/>
    <mergeCell ref="G11:H11"/>
    <mergeCell ref="I11:J11"/>
    <mergeCell ref="K11:L11"/>
    <mergeCell ref="F11:F12"/>
    <mergeCell ref="F9:L9"/>
    <mergeCell ref="F10:L10"/>
    <mergeCell ref="F20:L20"/>
    <mergeCell ref="E64:G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C97:O98"/>
    <mergeCell ref="C76:H76"/>
    <mergeCell ref="J76:O76"/>
    <mergeCell ref="C92:O92"/>
    <mergeCell ref="E65:G65"/>
    <mergeCell ref="E66:G66"/>
    <mergeCell ref="E67:G67"/>
    <mergeCell ref="E68:M68"/>
    <mergeCell ref="C73:O74"/>
    <mergeCell ref="C75:H75"/>
    <mergeCell ref="J75:O7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8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7" t="s">
        <v>96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x14ac:dyDescent="0.25">
      <c r="B8" s="29"/>
      <c r="C8" s="161" t="str">
        <f>+CONCATENATE("Durante el 2016 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 en la región se ha logrado recaudar S/ 2,153.1 millones por tributos internos, cifra superior en 5.5% respecto a lo recaudado en el mismo periodo del 2015. Es así que se recaudaron S/ 942.5 millones por Impuesto a la Renta, S/ 879.4 millones por Impuesto a la producción y el Consumo y solo S/ 331.1 millones por otros conceptos.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8" t="s">
        <v>32</v>
      </c>
      <c r="F10" s="138"/>
      <c r="G10" s="138"/>
      <c r="H10" s="138"/>
      <c r="I10" s="138"/>
      <c r="J10" s="138"/>
      <c r="K10" s="138"/>
      <c r="L10" s="138"/>
      <c r="M10" s="138"/>
      <c r="N10" s="10"/>
      <c r="O10" s="10"/>
      <c r="P10" s="45"/>
    </row>
    <row r="11" spans="2:24" ht="15" customHeight="1" x14ac:dyDescent="0.25">
      <c r="B11" s="30"/>
      <c r="C11" s="10"/>
      <c r="D11" s="10"/>
      <c r="E11" s="139"/>
      <c r="F11" s="139"/>
      <c r="G11" s="139"/>
      <c r="H11" s="139"/>
      <c r="I11" s="139"/>
      <c r="J11" s="139"/>
      <c r="K11" s="139"/>
      <c r="L11" s="139"/>
      <c r="M11" s="139"/>
      <c r="N11" s="10"/>
      <c r="O11" s="10"/>
      <c r="P11" s="45"/>
    </row>
    <row r="12" spans="2:24" x14ac:dyDescent="0.25">
      <c r="B12" s="30"/>
      <c r="C12" s="10"/>
      <c r="D12" s="10"/>
      <c r="E12" s="140" t="s">
        <v>33</v>
      </c>
      <c r="F12" s="141"/>
      <c r="G12" s="142"/>
      <c r="H12" s="146">
        <v>2016</v>
      </c>
      <c r="I12" s="146"/>
      <c r="J12" s="146">
        <v>2015</v>
      </c>
      <c r="K12" s="146"/>
      <c r="L12" s="147" t="s">
        <v>29</v>
      </c>
      <c r="M12" s="147"/>
      <c r="N12" s="10"/>
      <c r="O12" s="10"/>
      <c r="P12" s="45"/>
    </row>
    <row r="13" spans="2:24" x14ac:dyDescent="0.25">
      <c r="B13" s="30"/>
      <c r="C13" s="10"/>
      <c r="D13" s="10"/>
      <c r="E13" s="143"/>
      <c r="F13" s="144"/>
      <c r="G13" s="145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9" t="s">
        <v>0</v>
      </c>
      <c r="F14" s="149"/>
      <c r="G14" s="149"/>
      <c r="H14" s="32">
        <v>942.53132769999991</v>
      </c>
      <c r="I14" s="27">
        <f>+H14/H$21</f>
        <v>0.43776248220303443</v>
      </c>
      <c r="J14" s="32">
        <v>932.95627840999987</v>
      </c>
      <c r="K14" s="27">
        <f>+J14/J$21</f>
        <v>0.45733318717949628</v>
      </c>
      <c r="L14" s="35">
        <f>+H14-J14</f>
        <v>9.5750492900000381</v>
      </c>
      <c r="M14" s="27">
        <f>+H14/J14-1</f>
        <v>1.0263127556543683E-2</v>
      </c>
      <c r="N14" s="10"/>
      <c r="O14" s="10"/>
      <c r="P14" s="45"/>
    </row>
    <row r="15" spans="2:24" x14ac:dyDescent="0.25">
      <c r="B15" s="30"/>
      <c r="C15" s="10"/>
      <c r="D15" s="10"/>
      <c r="E15" s="157" t="s">
        <v>24</v>
      </c>
      <c r="F15" s="157"/>
      <c r="G15" s="157"/>
      <c r="H15" s="33">
        <v>465.01863473999998</v>
      </c>
      <c r="I15" s="42">
        <f t="shared" ref="I15:K21" si="0">+H15/H$21</f>
        <v>0.21597978319850877</v>
      </c>
      <c r="J15" s="33">
        <v>444.03614950999997</v>
      </c>
      <c r="K15" s="42">
        <f t="shared" si="0"/>
        <v>0.21766557788153579</v>
      </c>
      <c r="L15" s="33">
        <f t="shared" ref="L15:L21" si="1">+H15-J15</f>
        <v>20.982485230000009</v>
      </c>
      <c r="M15" s="42">
        <f t="shared" ref="M15:M21" si="2">+H15/J15-1</f>
        <v>4.7254002299484954E-2</v>
      </c>
      <c r="N15" s="10"/>
      <c r="O15" s="10"/>
      <c r="P15" s="45"/>
    </row>
    <row r="16" spans="2:24" x14ac:dyDescent="0.25">
      <c r="B16" s="30"/>
      <c r="C16" s="10"/>
      <c r="D16" s="10"/>
      <c r="E16" s="157" t="s">
        <v>25</v>
      </c>
      <c r="F16" s="157"/>
      <c r="G16" s="157"/>
      <c r="H16" s="33">
        <v>215.18979397999996</v>
      </c>
      <c r="I16" s="42">
        <f t="shared" si="0"/>
        <v>9.9945769004113269E-2</v>
      </c>
      <c r="J16" s="33">
        <v>234.06380072000002</v>
      </c>
      <c r="K16" s="42">
        <f t="shared" si="0"/>
        <v>0.11473757823791791</v>
      </c>
      <c r="L16" s="33">
        <f t="shared" si="1"/>
        <v>-18.874006740000056</v>
      </c>
      <c r="M16" s="42">
        <f t="shared" si="2"/>
        <v>-8.0636162798100375E-2</v>
      </c>
      <c r="N16" s="10"/>
      <c r="O16" s="10"/>
      <c r="P16" s="45"/>
    </row>
    <row r="17" spans="2:16" x14ac:dyDescent="0.25">
      <c r="B17" s="30"/>
      <c r="C17" s="10"/>
      <c r="D17" s="10"/>
      <c r="E17" s="149" t="s">
        <v>31</v>
      </c>
      <c r="F17" s="149"/>
      <c r="G17" s="149"/>
      <c r="H17" s="32">
        <v>879.41391424999983</v>
      </c>
      <c r="I17" s="27">
        <f t="shared" si="0"/>
        <v>0.40844734458364934</v>
      </c>
      <c r="J17" s="32">
        <v>843.49711798000033</v>
      </c>
      <c r="K17" s="27">
        <f t="shared" si="0"/>
        <v>0.41348049664229408</v>
      </c>
      <c r="L17" s="35">
        <f t="shared" si="1"/>
        <v>35.916796269999509</v>
      </c>
      <c r="M17" s="27">
        <f t="shared" si="2"/>
        <v>4.2580816821298439E-2</v>
      </c>
      <c r="N17" s="10"/>
      <c r="O17" s="10"/>
      <c r="P17" s="45"/>
    </row>
    <row r="18" spans="2:16" x14ac:dyDescent="0.25">
      <c r="B18" s="30"/>
      <c r="C18" s="10"/>
      <c r="D18" s="10"/>
      <c r="E18" s="157" t="s">
        <v>10</v>
      </c>
      <c r="F18" s="157"/>
      <c r="G18" s="157"/>
      <c r="H18" s="34">
        <v>854.85441796999987</v>
      </c>
      <c r="I18" s="24">
        <f t="shared" si="0"/>
        <v>0.39704058733620112</v>
      </c>
      <c r="J18" s="34">
        <v>820.18016792000037</v>
      </c>
      <c r="K18" s="24">
        <f t="shared" si="0"/>
        <v>0.40205057722054099</v>
      </c>
      <c r="L18" s="36">
        <f t="shared" si="1"/>
        <v>34.6742500499995</v>
      </c>
      <c r="M18" s="24">
        <f t="shared" si="2"/>
        <v>4.22763819538996E-2</v>
      </c>
      <c r="N18" s="10"/>
      <c r="O18" s="10"/>
      <c r="P18" s="45"/>
    </row>
    <row r="19" spans="2:16" x14ac:dyDescent="0.25">
      <c r="B19" s="30"/>
      <c r="C19" s="10"/>
      <c r="D19" s="10"/>
      <c r="E19" s="157" t="s">
        <v>11</v>
      </c>
      <c r="F19" s="157"/>
      <c r="G19" s="157"/>
      <c r="H19" s="34">
        <v>24.559496279999994</v>
      </c>
      <c r="I19" s="24">
        <f t="shared" si="0"/>
        <v>1.1406757247448242E-2</v>
      </c>
      <c r="J19" s="34">
        <v>23.316870059999999</v>
      </c>
      <c r="K19" s="24">
        <f t="shared" si="0"/>
        <v>1.1429880205922923E-2</v>
      </c>
      <c r="L19" s="36">
        <f t="shared" si="1"/>
        <v>1.2426262199999947</v>
      </c>
      <c r="M19" s="24">
        <f t="shared" si="2"/>
        <v>5.3293011317660399E-2</v>
      </c>
      <c r="N19" s="10"/>
      <c r="O19" s="10"/>
      <c r="P19" s="45"/>
    </row>
    <row r="20" spans="2:16" x14ac:dyDescent="0.25">
      <c r="B20" s="30"/>
      <c r="C20" s="10"/>
      <c r="D20" s="10"/>
      <c r="E20" s="149" t="s">
        <v>12</v>
      </c>
      <c r="F20" s="149"/>
      <c r="G20" s="149"/>
      <c r="H20" s="32">
        <v>331.12032675</v>
      </c>
      <c r="I20" s="27">
        <f t="shared" si="0"/>
        <v>0.15379017321331614</v>
      </c>
      <c r="J20" s="32">
        <v>263.53911795999994</v>
      </c>
      <c r="K20" s="27">
        <f t="shared" si="0"/>
        <v>0.12918631617820961</v>
      </c>
      <c r="L20" s="35">
        <f t="shared" si="1"/>
        <v>67.581208790000062</v>
      </c>
      <c r="M20" s="27">
        <f t="shared" si="2"/>
        <v>0.25643710623732741</v>
      </c>
      <c r="N20" s="10"/>
      <c r="O20" s="10"/>
      <c r="P20" s="45"/>
    </row>
    <row r="21" spans="2:16" x14ac:dyDescent="0.25">
      <c r="B21" s="30"/>
      <c r="C21" s="10"/>
      <c r="D21" s="10"/>
      <c r="E21" s="150" t="s">
        <v>16</v>
      </c>
      <c r="F21" s="151"/>
      <c r="G21" s="152"/>
      <c r="H21" s="57">
        <v>2153.0655686999999</v>
      </c>
      <c r="I21" s="25">
        <f t="shared" si="0"/>
        <v>1</v>
      </c>
      <c r="J21" s="57">
        <v>2039.9925143500002</v>
      </c>
      <c r="K21" s="25">
        <f t="shared" si="0"/>
        <v>1</v>
      </c>
      <c r="L21" s="58">
        <f t="shared" si="1"/>
        <v>113.07305434999967</v>
      </c>
      <c r="M21" s="25">
        <f t="shared" si="2"/>
        <v>5.5428171208769417E-2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32" t="s">
        <v>30</v>
      </c>
      <c r="F23" s="132"/>
      <c r="G23" s="132"/>
      <c r="H23" s="132"/>
      <c r="I23" s="132"/>
      <c r="J23" s="132"/>
      <c r="K23" s="132"/>
      <c r="L23" s="132"/>
      <c r="M23" s="132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61" t="str">
        <f>+CONCATENATE("En el año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año 2016 los impuestos a la producción y consumo representaron  40.8% del total recaudado, casi en su totalidad por el Impuesto General a las Ventas (IGV). Mientras que el Impuesto a la Renta de Tercera Categoría Alcanzó una participación de 21.6% y el Impuesto de Quinta Categoría de 10.0%, entre las principales.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5"/>
    </row>
    <row r="29" spans="2:16" x14ac:dyDescent="0.25">
      <c r="B29" s="3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5"/>
    </row>
    <row r="30" spans="2:16" x14ac:dyDescent="0.25">
      <c r="B30" s="30"/>
      <c r="C30" s="10"/>
      <c r="D30" s="10"/>
      <c r="E30" s="138" t="s">
        <v>32</v>
      </c>
      <c r="F30" s="138"/>
      <c r="G30" s="138"/>
      <c r="H30" s="138"/>
      <c r="I30" s="138"/>
      <c r="J30" s="138"/>
      <c r="K30" s="138"/>
      <c r="L30" s="138"/>
      <c r="M30" s="138"/>
      <c r="N30" s="10"/>
      <c r="O30" s="10"/>
      <c r="P30" s="45"/>
    </row>
    <row r="31" spans="2:16" x14ac:dyDescent="0.25">
      <c r="B31" s="30"/>
      <c r="C31" s="10"/>
      <c r="D31" s="10"/>
      <c r="E31" s="139"/>
      <c r="F31" s="139"/>
      <c r="G31" s="139"/>
      <c r="H31" s="139"/>
      <c r="I31" s="139"/>
      <c r="J31" s="139"/>
      <c r="K31" s="139"/>
      <c r="L31" s="139"/>
      <c r="M31" s="139"/>
      <c r="N31" s="10"/>
      <c r="O31" s="10"/>
      <c r="P31" s="45"/>
    </row>
    <row r="32" spans="2:16" x14ac:dyDescent="0.25">
      <c r="B32" s="30"/>
      <c r="C32" s="10"/>
      <c r="D32" s="10"/>
      <c r="E32" s="140" t="s">
        <v>21</v>
      </c>
      <c r="F32" s="141"/>
      <c r="G32" s="142"/>
      <c r="H32" s="146">
        <v>2016</v>
      </c>
      <c r="I32" s="146"/>
      <c r="J32" s="146">
        <v>2015</v>
      </c>
      <c r="K32" s="146"/>
      <c r="L32" s="147" t="s">
        <v>29</v>
      </c>
      <c r="M32" s="147"/>
      <c r="N32" s="10"/>
      <c r="O32" s="10"/>
      <c r="P32" s="45"/>
    </row>
    <row r="33" spans="2:16" x14ac:dyDescent="0.25">
      <c r="B33" s="30"/>
      <c r="C33" s="10"/>
      <c r="D33" s="10"/>
      <c r="E33" s="153"/>
      <c r="F33" s="154"/>
      <c r="G33" s="155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6" t="s">
        <v>0</v>
      </c>
      <c r="F34" s="136"/>
      <c r="G34" s="136"/>
      <c r="H34" s="56">
        <v>942.53132769999991</v>
      </c>
      <c r="I34" s="54">
        <f>+H34/H$50</f>
        <v>0.43776248220303443</v>
      </c>
      <c r="J34" s="56">
        <v>932.95627840999987</v>
      </c>
      <c r="K34" s="54">
        <f>+J34/J$50</f>
        <v>0.45733318717949628</v>
      </c>
      <c r="L34" s="55">
        <f>+H34-J34</f>
        <v>9.5750492900000381</v>
      </c>
      <c r="M34" s="54">
        <f>+H34/J34-1</f>
        <v>1.0263127556543683E-2</v>
      </c>
      <c r="N34" s="10"/>
      <c r="O34" s="10"/>
      <c r="P34" s="45"/>
    </row>
    <row r="35" spans="2:16" x14ac:dyDescent="0.25">
      <c r="B35" s="30"/>
      <c r="C35" s="50"/>
      <c r="D35" s="51"/>
      <c r="E35" s="133" t="s">
        <v>5</v>
      </c>
      <c r="F35" s="133"/>
      <c r="G35" s="133"/>
      <c r="H35" s="52">
        <v>26.933450549999996</v>
      </c>
      <c r="I35" s="42">
        <f t="shared" ref="I35:K50" si="3">+H35/H$50</f>
        <v>1.2509349896976038E-2</v>
      </c>
      <c r="J35" s="52">
        <v>25.406686560000001</v>
      </c>
      <c r="K35" s="42">
        <f t="shared" si="3"/>
        <v>1.2454303817921262E-2</v>
      </c>
      <c r="L35" s="33">
        <f t="shared" ref="L35:L50" si="4">+H35-J35</f>
        <v>1.5267639899999956</v>
      </c>
      <c r="M35" s="42">
        <f t="shared" ref="M35:M50" si="5">+H35/J35-1</f>
        <v>6.0092998998291902E-2</v>
      </c>
      <c r="N35" s="10"/>
      <c r="O35" s="10"/>
      <c r="P35" s="45"/>
    </row>
    <row r="36" spans="2:16" x14ac:dyDescent="0.25">
      <c r="B36" s="30"/>
      <c r="C36" s="50"/>
      <c r="D36" s="51"/>
      <c r="E36" s="133" t="s">
        <v>6</v>
      </c>
      <c r="F36" s="133"/>
      <c r="G36" s="133"/>
      <c r="H36" s="52">
        <v>34.745430460000001</v>
      </c>
      <c r="I36" s="42">
        <f t="shared" si="3"/>
        <v>1.6137655520160939E-2</v>
      </c>
      <c r="J36" s="52">
        <v>29.77681956</v>
      </c>
      <c r="K36" s="42">
        <f t="shared" si="3"/>
        <v>1.4596533737520965E-2</v>
      </c>
      <c r="L36" s="33">
        <f t="shared" si="4"/>
        <v>4.9686109000000016</v>
      </c>
      <c r="M36" s="42">
        <f t="shared" si="5"/>
        <v>0.16686170562938396</v>
      </c>
      <c r="N36" s="10"/>
      <c r="O36" s="10"/>
      <c r="P36" s="45"/>
    </row>
    <row r="37" spans="2:16" x14ac:dyDescent="0.25">
      <c r="B37" s="30"/>
      <c r="C37" s="50"/>
      <c r="D37" s="51"/>
      <c r="E37" s="133" t="s">
        <v>1</v>
      </c>
      <c r="F37" s="133"/>
      <c r="G37" s="133"/>
      <c r="H37" s="52">
        <v>465.01863473999998</v>
      </c>
      <c r="I37" s="42">
        <f t="shared" si="3"/>
        <v>0.21597978319850877</v>
      </c>
      <c r="J37" s="52">
        <v>444.03614950999997</v>
      </c>
      <c r="K37" s="42">
        <f t="shared" si="3"/>
        <v>0.21766557788153579</v>
      </c>
      <c r="L37" s="33">
        <f t="shared" si="4"/>
        <v>20.982485230000009</v>
      </c>
      <c r="M37" s="42">
        <f t="shared" si="5"/>
        <v>4.7254002299484954E-2</v>
      </c>
      <c r="N37" s="10"/>
      <c r="O37" s="10"/>
      <c r="P37" s="45"/>
    </row>
    <row r="38" spans="2:16" x14ac:dyDescent="0.25">
      <c r="B38" s="30"/>
      <c r="C38" s="50"/>
      <c r="D38" s="51"/>
      <c r="E38" s="133" t="s">
        <v>4</v>
      </c>
      <c r="F38" s="133"/>
      <c r="G38" s="133"/>
      <c r="H38" s="52">
        <v>21.756665539999997</v>
      </c>
      <c r="I38" s="42">
        <f t="shared" si="3"/>
        <v>1.0104971189120108E-2</v>
      </c>
      <c r="J38" s="52">
        <v>18.870460180000002</v>
      </c>
      <c r="K38" s="42">
        <f t="shared" si="3"/>
        <v>9.2502595216692098E-3</v>
      </c>
      <c r="L38" s="33">
        <f t="shared" si="4"/>
        <v>2.8862053599999946</v>
      </c>
      <c r="M38" s="42">
        <f t="shared" si="5"/>
        <v>0.15294832942436454</v>
      </c>
      <c r="N38" s="10"/>
      <c r="O38" s="10"/>
      <c r="P38" s="45"/>
    </row>
    <row r="39" spans="2:16" x14ac:dyDescent="0.25">
      <c r="B39" s="30"/>
      <c r="C39" s="50"/>
      <c r="D39" s="51"/>
      <c r="E39" s="133" t="s">
        <v>2</v>
      </c>
      <c r="F39" s="133"/>
      <c r="G39" s="133"/>
      <c r="H39" s="52">
        <v>215.18979397999996</v>
      </c>
      <c r="I39" s="42">
        <f t="shared" si="3"/>
        <v>9.9945769004113269E-2</v>
      </c>
      <c r="J39" s="52">
        <v>234.06380072000002</v>
      </c>
      <c r="K39" s="42">
        <f t="shared" si="3"/>
        <v>0.11473757823791791</v>
      </c>
      <c r="L39" s="33">
        <f t="shared" si="4"/>
        <v>-18.874006740000056</v>
      </c>
      <c r="M39" s="42">
        <f t="shared" si="5"/>
        <v>-8.0636162798100375E-2</v>
      </c>
      <c r="N39" s="10"/>
      <c r="O39" s="10"/>
      <c r="P39" s="45"/>
    </row>
    <row r="40" spans="2:16" x14ac:dyDescent="0.25">
      <c r="B40" s="30"/>
      <c r="C40" s="50"/>
      <c r="D40" s="51"/>
      <c r="E40" s="133" t="s">
        <v>7</v>
      </c>
      <c r="F40" s="133"/>
      <c r="G40" s="133"/>
      <c r="H40" s="52">
        <v>45.084617869999995</v>
      </c>
      <c r="I40" s="42">
        <f t="shared" si="3"/>
        <v>2.0939732874564361E-2</v>
      </c>
      <c r="J40" s="52">
        <v>38.472413289999999</v>
      </c>
      <c r="K40" s="42">
        <f t="shared" si="3"/>
        <v>1.8859095324797508E-2</v>
      </c>
      <c r="L40" s="33">
        <f t="shared" si="4"/>
        <v>6.6122045799999967</v>
      </c>
      <c r="M40" s="42">
        <f t="shared" si="5"/>
        <v>0.17186872396483333</v>
      </c>
      <c r="N40" s="10"/>
      <c r="O40" s="10"/>
      <c r="P40" s="45"/>
    </row>
    <row r="41" spans="2:16" x14ac:dyDescent="0.25">
      <c r="B41" s="30"/>
      <c r="C41" s="50"/>
      <c r="D41" s="51"/>
      <c r="E41" s="133" t="s">
        <v>3</v>
      </c>
      <c r="F41" s="133"/>
      <c r="G41" s="133"/>
      <c r="H41" s="52">
        <v>104.14928960000002</v>
      </c>
      <c r="I41" s="42">
        <f t="shared" si="3"/>
        <v>4.8372558232346055E-2</v>
      </c>
      <c r="J41" s="52">
        <v>117.06378417000002</v>
      </c>
      <c r="K41" s="42">
        <f t="shared" si="3"/>
        <v>5.738441849493741E-2</v>
      </c>
      <c r="L41" s="33">
        <f t="shared" si="4"/>
        <v>-12.914494570000002</v>
      </c>
      <c r="M41" s="42">
        <f t="shared" si="5"/>
        <v>-0.11032015291121611</v>
      </c>
      <c r="N41" s="10"/>
      <c r="O41" s="10"/>
      <c r="P41" s="45"/>
    </row>
    <row r="42" spans="2:16" x14ac:dyDescent="0.25">
      <c r="B42" s="30"/>
      <c r="C42" s="50"/>
      <c r="D42" s="51"/>
      <c r="E42" s="133" t="s">
        <v>37</v>
      </c>
      <c r="F42" s="133"/>
      <c r="G42" s="133"/>
      <c r="H42" s="52">
        <v>22.091438880000002</v>
      </c>
      <c r="I42" s="42">
        <f t="shared" si="3"/>
        <v>1.0260458019092563E-2</v>
      </c>
      <c r="J42" s="52">
        <v>20.745656669999995</v>
      </c>
      <c r="K42" s="42">
        <f t="shared" si="3"/>
        <v>1.0169476860364929E-2</v>
      </c>
      <c r="L42" s="33">
        <f t="shared" si="4"/>
        <v>1.3457822100000065</v>
      </c>
      <c r="M42" s="42">
        <f t="shared" si="5"/>
        <v>6.4870552492374056E-2</v>
      </c>
      <c r="N42" s="10"/>
      <c r="O42" s="10"/>
      <c r="P42" s="45"/>
    </row>
    <row r="43" spans="2:16" x14ac:dyDescent="0.25">
      <c r="B43" s="30"/>
      <c r="C43" s="50"/>
      <c r="D43" s="51"/>
      <c r="E43" s="133" t="s">
        <v>8</v>
      </c>
      <c r="F43" s="133"/>
      <c r="G43" s="133"/>
      <c r="H43" s="52">
        <v>7.5620060799999997</v>
      </c>
      <c r="I43" s="42">
        <f t="shared" si="3"/>
        <v>3.5122042681523468E-3</v>
      </c>
      <c r="J43" s="52">
        <v>4.520507750000001</v>
      </c>
      <c r="K43" s="42">
        <f t="shared" si="3"/>
        <v>2.2159433028313656E-3</v>
      </c>
      <c r="L43" s="33">
        <f t="shared" si="4"/>
        <v>3.0414983299999987</v>
      </c>
      <c r="M43" s="42">
        <f t="shared" si="5"/>
        <v>0.67282227975386122</v>
      </c>
      <c r="N43" s="10"/>
      <c r="O43" s="10"/>
      <c r="P43" s="45"/>
    </row>
    <row r="44" spans="2:16" x14ac:dyDescent="0.25">
      <c r="B44" s="30"/>
      <c r="C44" s="48"/>
      <c r="D44" s="49"/>
      <c r="E44" s="136" t="s">
        <v>9</v>
      </c>
      <c r="F44" s="136"/>
      <c r="G44" s="136"/>
      <c r="H44" s="56">
        <v>879.41391424999983</v>
      </c>
      <c r="I44" s="54">
        <f t="shared" si="3"/>
        <v>0.40844734458364934</v>
      </c>
      <c r="J44" s="56">
        <v>843.49711798000033</v>
      </c>
      <c r="K44" s="54">
        <f t="shared" si="3"/>
        <v>0.41348049664229408</v>
      </c>
      <c r="L44" s="55">
        <f t="shared" si="4"/>
        <v>35.916796269999509</v>
      </c>
      <c r="M44" s="54">
        <f t="shared" si="5"/>
        <v>4.2580816821298439E-2</v>
      </c>
      <c r="N44" s="10"/>
      <c r="O44" s="10"/>
      <c r="P44" s="45"/>
    </row>
    <row r="45" spans="2:16" x14ac:dyDescent="0.25">
      <c r="B45" s="30"/>
      <c r="C45" s="50"/>
      <c r="D45" s="51"/>
      <c r="E45" s="133" t="s">
        <v>17</v>
      </c>
      <c r="F45" s="133"/>
      <c r="G45" s="133"/>
      <c r="H45" s="52">
        <v>854.85441796999987</v>
      </c>
      <c r="I45" s="42">
        <f t="shared" si="3"/>
        <v>0.39704058733620112</v>
      </c>
      <c r="J45" s="52">
        <v>820.18016792000037</v>
      </c>
      <c r="K45" s="42">
        <f t="shared" si="3"/>
        <v>0.40205057722054099</v>
      </c>
      <c r="L45" s="33">
        <f t="shared" si="4"/>
        <v>34.6742500499995</v>
      </c>
      <c r="M45" s="42">
        <f t="shared" si="5"/>
        <v>4.22763819538996E-2</v>
      </c>
      <c r="N45" s="10"/>
      <c r="O45" s="10"/>
      <c r="P45" s="45"/>
    </row>
    <row r="46" spans="2:16" x14ac:dyDescent="0.25">
      <c r="B46" s="30"/>
      <c r="C46" s="50"/>
      <c r="D46" s="51"/>
      <c r="E46" s="133" t="s">
        <v>18</v>
      </c>
      <c r="F46" s="133"/>
      <c r="G46" s="133"/>
      <c r="H46" s="52">
        <v>24.559496279999994</v>
      </c>
      <c r="I46" s="42">
        <f t="shared" si="3"/>
        <v>1.1406757247448242E-2</v>
      </c>
      <c r="J46" s="52">
        <v>23.316870059999999</v>
      </c>
      <c r="K46" s="42">
        <f t="shared" si="3"/>
        <v>1.1429880205922923E-2</v>
      </c>
      <c r="L46" s="33">
        <f t="shared" si="4"/>
        <v>1.2426262199999947</v>
      </c>
      <c r="M46" s="42">
        <f t="shared" si="5"/>
        <v>5.3293011317660399E-2</v>
      </c>
      <c r="N46" s="10"/>
      <c r="O46" s="10"/>
      <c r="P46" s="45"/>
    </row>
    <row r="47" spans="2:16" x14ac:dyDescent="0.25">
      <c r="B47" s="30"/>
      <c r="C47" s="50"/>
      <c r="D47" s="51"/>
      <c r="E47" s="133" t="s">
        <v>38</v>
      </c>
      <c r="F47" s="133"/>
      <c r="G47" s="133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33" t="s">
        <v>39</v>
      </c>
      <c r="F48" s="133"/>
      <c r="G48" s="133"/>
      <c r="H48" s="52">
        <v>0</v>
      </c>
      <c r="I48" s="42">
        <f t="shared" si="3"/>
        <v>0</v>
      </c>
      <c r="J48" s="52">
        <v>8.0000000000000007E-5</v>
      </c>
      <c r="K48" s="42">
        <f t="shared" si="3"/>
        <v>3.9215830174499578E-8</v>
      </c>
      <c r="L48" s="33">
        <f t="shared" si="4"/>
        <v>-8.0000000000000007E-5</v>
      </c>
      <c r="M48" s="42">
        <f t="shared" si="5"/>
        <v>-1</v>
      </c>
      <c r="N48" s="10"/>
      <c r="O48" s="10"/>
      <c r="P48" s="45"/>
    </row>
    <row r="49" spans="2:16" x14ac:dyDescent="0.25">
      <c r="B49" s="30"/>
      <c r="C49" s="48"/>
      <c r="D49" s="49"/>
      <c r="E49" s="134" t="s">
        <v>12</v>
      </c>
      <c r="F49" s="134"/>
      <c r="G49" s="134"/>
      <c r="H49" s="53">
        <v>331.12032675</v>
      </c>
      <c r="I49" s="54">
        <f t="shared" si="3"/>
        <v>0.15379017321331614</v>
      </c>
      <c r="J49" s="53">
        <v>263.53911795999994</v>
      </c>
      <c r="K49" s="54">
        <f t="shared" si="3"/>
        <v>0.12918631617820961</v>
      </c>
      <c r="L49" s="55">
        <f t="shared" si="4"/>
        <v>67.581208790000062</v>
      </c>
      <c r="M49" s="54">
        <f t="shared" si="5"/>
        <v>0.25643710623732741</v>
      </c>
      <c r="N49" s="10"/>
      <c r="O49" s="10"/>
      <c r="P49" s="45"/>
    </row>
    <row r="50" spans="2:16" x14ac:dyDescent="0.25">
      <c r="B50" s="30"/>
      <c r="C50" s="48"/>
      <c r="D50" s="49"/>
      <c r="E50" s="135" t="s">
        <v>36</v>
      </c>
      <c r="F50" s="135"/>
      <c r="G50" s="135"/>
      <c r="H50" s="59">
        <f>+H34+H44+H49</f>
        <v>2153.0655686999999</v>
      </c>
      <c r="I50" s="60">
        <f t="shared" si="3"/>
        <v>1</v>
      </c>
      <c r="J50" s="59">
        <f>+J34+J44+J49</f>
        <v>2039.9925143500002</v>
      </c>
      <c r="K50" s="60">
        <f t="shared" si="3"/>
        <v>1</v>
      </c>
      <c r="L50" s="61">
        <f t="shared" si="4"/>
        <v>113.07305434999967</v>
      </c>
      <c r="M50" s="60">
        <f t="shared" si="5"/>
        <v>5.5428171208769417E-2</v>
      </c>
      <c r="N50" s="10"/>
      <c r="O50" s="10"/>
      <c r="P50" s="45"/>
    </row>
    <row r="51" spans="2:16" x14ac:dyDescent="0.25">
      <c r="B51" s="30"/>
      <c r="C51" s="50"/>
      <c r="D51" s="51"/>
      <c r="E51" s="132" t="s">
        <v>30</v>
      </c>
      <c r="F51" s="132"/>
      <c r="G51" s="132"/>
      <c r="H51" s="132"/>
      <c r="I51" s="132"/>
      <c r="J51" s="132"/>
      <c r="K51" s="132"/>
      <c r="L51" s="132"/>
      <c r="M51" s="132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61" t="str">
        <f>+CONCATENATE("En esta región se habría recaudado en el 2016 unos  S/ ",FIXED(H73,1)," millones, con lo que registraría aumento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2,153.1 millones, con lo que registraría aumento de 5.5% respecto al año anterior. El Impuesto a la Renta recaudado sería de S/ 942.5 millones un 1.0% más en comparación del año 2015. Mientras que el IGV habría alcanzado los S/ 854.9 millones un 4.2% superior al año anterior.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5"/>
    </row>
    <row r="57" spans="2:16" x14ac:dyDescent="0.25">
      <c r="B57" s="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5"/>
    </row>
    <row r="58" spans="2:16" x14ac:dyDescent="0.25">
      <c r="B58" s="30"/>
      <c r="C58" s="131" t="s">
        <v>43</v>
      </c>
      <c r="D58" s="131"/>
      <c r="E58" s="131"/>
      <c r="F58" s="131"/>
      <c r="G58" s="131"/>
      <c r="H58" s="131"/>
      <c r="I58" s="66"/>
      <c r="J58" s="131" t="s">
        <v>45</v>
      </c>
      <c r="K58" s="131"/>
      <c r="L58" s="131"/>
      <c r="M58" s="131"/>
      <c r="N58" s="131"/>
      <c r="O58" s="131"/>
      <c r="P58" s="45"/>
    </row>
    <row r="59" spans="2:16" x14ac:dyDescent="0.25">
      <c r="B59" s="30"/>
      <c r="C59" s="131" t="s">
        <v>26</v>
      </c>
      <c r="D59" s="131"/>
      <c r="E59" s="131"/>
      <c r="F59" s="131"/>
      <c r="G59" s="131"/>
      <c r="H59" s="131"/>
      <c r="I59" s="66"/>
      <c r="J59" s="131" t="s">
        <v>44</v>
      </c>
      <c r="K59" s="131"/>
      <c r="L59" s="131"/>
      <c r="M59" s="131"/>
      <c r="N59" s="131"/>
      <c r="O59" s="131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223.12685846999997</v>
      </c>
      <c r="E61" s="33">
        <v>236.15476710999999</v>
      </c>
      <c r="F61" s="33">
        <v>149.15392298999998</v>
      </c>
      <c r="G61" s="33">
        <v>48.107706940000014</v>
      </c>
      <c r="H61" s="33">
        <v>657.30567931999997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374.58103507999999</v>
      </c>
      <c r="E62" s="33">
        <v>288.86770971000004</v>
      </c>
      <c r="F62" s="33">
        <v>152.57417009999998</v>
      </c>
      <c r="G62" s="33">
        <v>59.213402360000011</v>
      </c>
      <c r="H62" s="33">
        <v>877.03057691000004</v>
      </c>
      <c r="I62" s="66"/>
      <c r="J62" s="69">
        <v>2005</v>
      </c>
      <c r="K62" s="42">
        <f>+D62/D61-1</f>
        <v>0.67878057195146435</v>
      </c>
      <c r="L62" s="42">
        <f t="shared" ref="L62:O62" si="6">+E62/E61-1</f>
        <v>0.22321354442718722</v>
      </c>
      <c r="M62" s="42">
        <f t="shared" si="6"/>
        <v>2.2930989956122749E-2</v>
      </c>
      <c r="N62" s="42">
        <f t="shared" si="6"/>
        <v>0.23085065006010441</v>
      </c>
      <c r="O62" s="42">
        <f t="shared" si="6"/>
        <v>0.33428114879109416</v>
      </c>
      <c r="P62" s="45"/>
    </row>
    <row r="63" spans="2:16" x14ac:dyDescent="0.25">
      <c r="B63" s="30"/>
      <c r="C63" s="69">
        <v>2006</v>
      </c>
      <c r="D63" s="33">
        <v>319.81078584000005</v>
      </c>
      <c r="E63" s="33">
        <v>345.26840211999996</v>
      </c>
      <c r="F63" s="33">
        <v>159.64233136000001</v>
      </c>
      <c r="G63" s="33">
        <v>66.142809290000002</v>
      </c>
      <c r="H63" s="33">
        <v>892.44918062999977</v>
      </c>
      <c r="I63" s="66"/>
      <c r="J63" s="69">
        <v>2006</v>
      </c>
      <c r="K63" s="42">
        <f t="shared" ref="K63:K72" si="7">+D63/D62-1</f>
        <v>-0.14621735782299428</v>
      </c>
      <c r="L63" s="42">
        <f t="shared" ref="L63:L72" si="8">+E63/E62-1</f>
        <v>0.19524748012376203</v>
      </c>
      <c r="M63" s="42">
        <f t="shared" ref="M63:M72" si="9">+F63/F62-1</f>
        <v>4.6326067219421452E-2</v>
      </c>
      <c r="N63" s="42">
        <f t="shared" ref="N63:N72" si="10">+G63/G62-1</f>
        <v>0.11702429946300397</v>
      </c>
      <c r="O63" s="42">
        <f t="shared" ref="O63:O73" si="11">+H63/H62-1</f>
        <v>1.7580463128575641E-2</v>
      </c>
      <c r="P63" s="45"/>
    </row>
    <row r="64" spans="2:16" x14ac:dyDescent="0.25">
      <c r="B64" s="30"/>
      <c r="C64" s="69">
        <v>2007</v>
      </c>
      <c r="D64" s="33">
        <v>668.53992884000013</v>
      </c>
      <c r="E64" s="33">
        <v>286.19841532999999</v>
      </c>
      <c r="F64" s="33">
        <v>23.76065814</v>
      </c>
      <c r="G64" s="33">
        <v>66.883805400000014</v>
      </c>
      <c r="H64" s="33">
        <v>1045.3828077100004</v>
      </c>
      <c r="I64" s="66"/>
      <c r="J64" s="69">
        <v>2007</v>
      </c>
      <c r="K64" s="42">
        <f t="shared" si="7"/>
        <v>1.0904233329218225</v>
      </c>
      <c r="L64" s="42">
        <f t="shared" si="8"/>
        <v>-0.17108425337303201</v>
      </c>
      <c r="M64" s="42">
        <f t="shared" si="9"/>
        <v>-0.85116317246445905</v>
      </c>
      <c r="N64" s="42">
        <f t="shared" si="10"/>
        <v>1.1202973051101406E-2</v>
      </c>
      <c r="O64" s="42">
        <f t="shared" si="11"/>
        <v>0.17136396155581801</v>
      </c>
      <c r="P64" s="45"/>
    </row>
    <row r="65" spans="2:16" x14ac:dyDescent="0.25">
      <c r="B65" s="30"/>
      <c r="C65" s="69">
        <v>2008</v>
      </c>
      <c r="D65" s="33">
        <v>1464.9225872299999</v>
      </c>
      <c r="E65" s="33">
        <v>343.25253702999998</v>
      </c>
      <c r="F65" s="33">
        <v>17.713695080000001</v>
      </c>
      <c r="G65" s="33">
        <v>72.052132259999993</v>
      </c>
      <c r="H65" s="33">
        <v>1897.9409515999994</v>
      </c>
      <c r="I65" s="66"/>
      <c r="J65" s="69">
        <v>2008</v>
      </c>
      <c r="K65" s="42">
        <f t="shared" si="7"/>
        <v>1.1912267675198138</v>
      </c>
      <c r="L65" s="42">
        <f t="shared" si="8"/>
        <v>0.19935163384540044</v>
      </c>
      <c r="M65" s="42">
        <f t="shared" si="9"/>
        <v>-0.25449476291316231</v>
      </c>
      <c r="N65" s="42">
        <f t="shared" si="10"/>
        <v>7.7273217770590152E-2</v>
      </c>
      <c r="O65" s="42">
        <f t="shared" si="11"/>
        <v>0.81554636024443505</v>
      </c>
      <c r="P65" s="45"/>
    </row>
    <row r="66" spans="2:16" x14ac:dyDescent="0.25">
      <c r="B66" s="30"/>
      <c r="C66" s="69">
        <v>2009</v>
      </c>
      <c r="D66" s="33">
        <v>944.23171276999994</v>
      </c>
      <c r="E66" s="33">
        <v>378.17276215000004</v>
      </c>
      <c r="F66" s="33">
        <v>19.22413495</v>
      </c>
      <c r="G66" s="33">
        <v>86.218972859999994</v>
      </c>
      <c r="H66" s="33">
        <v>1427.8475827299999</v>
      </c>
      <c r="I66" s="66"/>
      <c r="J66" s="69">
        <v>2009</v>
      </c>
      <c r="K66" s="42">
        <f t="shared" si="7"/>
        <v>-0.35543917405531067</v>
      </c>
      <c r="L66" s="42">
        <f t="shared" si="8"/>
        <v>0.10173333436119081</v>
      </c>
      <c r="M66" s="42">
        <f t="shared" si="9"/>
        <v>8.526960993617827E-2</v>
      </c>
      <c r="N66" s="42">
        <f t="shared" si="10"/>
        <v>0.1966193109855372</v>
      </c>
      <c r="O66" s="42">
        <f t="shared" si="11"/>
        <v>-0.24768598226077687</v>
      </c>
      <c r="P66" s="45"/>
    </row>
    <row r="67" spans="2:16" x14ac:dyDescent="0.25">
      <c r="B67" s="30"/>
      <c r="C67" s="69">
        <v>2010</v>
      </c>
      <c r="D67" s="33">
        <v>1291.7663353299999</v>
      </c>
      <c r="E67" s="33">
        <v>436.82914136999995</v>
      </c>
      <c r="F67" s="33">
        <v>20.979566510000002</v>
      </c>
      <c r="G67" s="33">
        <v>95.081644969999985</v>
      </c>
      <c r="H67" s="33">
        <v>1844.6566881799999</v>
      </c>
      <c r="I67" s="66"/>
      <c r="J67" s="69">
        <v>2010</v>
      </c>
      <c r="K67" s="42">
        <f t="shared" si="7"/>
        <v>0.36806073960434116</v>
      </c>
      <c r="L67" s="42">
        <f t="shared" si="8"/>
        <v>0.15510471691965533</v>
      </c>
      <c r="M67" s="42">
        <f t="shared" si="9"/>
        <v>9.1313942841417806E-2</v>
      </c>
      <c r="N67" s="42">
        <f t="shared" si="10"/>
        <v>0.10279259675699159</v>
      </c>
      <c r="O67" s="42">
        <f t="shared" si="11"/>
        <v>0.2919142844736089</v>
      </c>
      <c r="P67" s="45"/>
    </row>
    <row r="68" spans="2:16" x14ac:dyDescent="0.25">
      <c r="B68" s="30"/>
      <c r="C68" s="69">
        <v>2011</v>
      </c>
      <c r="D68" s="33">
        <v>2159.5354784899996</v>
      </c>
      <c r="E68" s="33">
        <v>507.40507139999988</v>
      </c>
      <c r="F68" s="33">
        <v>22.571561080000002</v>
      </c>
      <c r="G68" s="33">
        <v>114.28039988999998</v>
      </c>
      <c r="H68" s="33">
        <v>2803.7932398599987</v>
      </c>
      <c r="I68" s="66"/>
      <c r="J68" s="69">
        <v>2011</v>
      </c>
      <c r="K68" s="42">
        <f t="shared" si="7"/>
        <v>0.6717694364889264</v>
      </c>
      <c r="L68" s="42">
        <f t="shared" si="8"/>
        <v>0.16156415253949641</v>
      </c>
      <c r="M68" s="42">
        <f t="shared" si="9"/>
        <v>7.5883101266233099E-2</v>
      </c>
      <c r="N68" s="42">
        <f t="shared" si="10"/>
        <v>0.20191862400001126</v>
      </c>
      <c r="O68" s="42">
        <f t="shared" si="11"/>
        <v>0.51995396098680824</v>
      </c>
      <c r="P68" s="45"/>
    </row>
    <row r="69" spans="2:16" x14ac:dyDescent="0.25">
      <c r="B69" s="62"/>
      <c r="C69" s="69">
        <v>2012</v>
      </c>
      <c r="D69" s="33">
        <v>1516.0001849099999</v>
      </c>
      <c r="E69" s="33">
        <v>643.17160533000003</v>
      </c>
      <c r="F69" s="33">
        <v>26.353949219999997</v>
      </c>
      <c r="G69" s="33">
        <v>180.19347420999998</v>
      </c>
      <c r="H69" s="33">
        <v>2365.71921367</v>
      </c>
      <c r="I69" s="66"/>
      <c r="J69" s="69">
        <v>2012</v>
      </c>
      <c r="K69" s="42">
        <f t="shared" si="7"/>
        <v>-0.29799709242562455</v>
      </c>
      <c r="L69" s="42">
        <f t="shared" si="8"/>
        <v>0.26757031331082626</v>
      </c>
      <c r="M69" s="42">
        <f t="shared" si="9"/>
        <v>0.1675731743406732</v>
      </c>
      <c r="N69" s="42">
        <f t="shared" si="10"/>
        <v>0.57676622048438997</v>
      </c>
      <c r="O69" s="42">
        <f t="shared" si="11"/>
        <v>-0.15624334204182366</v>
      </c>
      <c r="P69" s="45"/>
    </row>
    <row r="70" spans="2:16" x14ac:dyDescent="0.25">
      <c r="B70" s="63"/>
      <c r="C70" s="69">
        <v>2013</v>
      </c>
      <c r="D70" s="33">
        <v>926.75713193000013</v>
      </c>
      <c r="E70" s="33">
        <v>693.26017220000017</v>
      </c>
      <c r="F70" s="33">
        <v>23.034242959999997</v>
      </c>
      <c r="G70" s="33">
        <v>225.52668374999999</v>
      </c>
      <c r="H70" s="33">
        <v>1868.5782308400003</v>
      </c>
      <c r="I70" s="66"/>
      <c r="J70" s="69">
        <v>2013</v>
      </c>
      <c r="K70" s="42">
        <f t="shared" si="7"/>
        <v>-0.38868270521680792</v>
      </c>
      <c r="L70" s="42">
        <f t="shared" si="8"/>
        <v>7.7877453629658477E-2</v>
      </c>
      <c r="M70" s="42">
        <f t="shared" si="9"/>
        <v>-0.12596617805883448</v>
      </c>
      <c r="N70" s="42">
        <f t="shared" si="10"/>
        <v>0.25158075084987841</v>
      </c>
      <c r="O70" s="42">
        <f t="shared" si="11"/>
        <v>-0.21014369750955031</v>
      </c>
      <c r="P70" s="45"/>
    </row>
    <row r="71" spans="2:16" x14ac:dyDescent="0.25">
      <c r="B71" s="63"/>
      <c r="C71" s="69">
        <v>2014</v>
      </c>
      <c r="D71" s="33">
        <v>1132.1071555600001</v>
      </c>
      <c r="E71" s="33">
        <v>713.68083958</v>
      </c>
      <c r="F71" s="33">
        <v>22.111541769999999</v>
      </c>
      <c r="G71" s="33">
        <v>412.73280399000004</v>
      </c>
      <c r="H71" s="33">
        <v>2280.6323409000006</v>
      </c>
      <c r="I71" s="66"/>
      <c r="J71" s="69">
        <v>2014</v>
      </c>
      <c r="K71" s="42">
        <f t="shared" si="7"/>
        <v>0.22157911339980974</v>
      </c>
      <c r="L71" s="42">
        <f t="shared" si="8"/>
        <v>2.9455993866194019E-2</v>
      </c>
      <c r="M71" s="42">
        <f t="shared" si="9"/>
        <v>-4.0057804009548281E-2</v>
      </c>
      <c r="N71" s="42">
        <f t="shared" si="10"/>
        <v>0.83008412630906725</v>
      </c>
      <c r="O71" s="42">
        <f t="shared" si="11"/>
        <v>0.22051745185684068</v>
      </c>
      <c r="P71" s="45"/>
    </row>
    <row r="72" spans="2:16" x14ac:dyDescent="0.25">
      <c r="B72" s="63"/>
      <c r="C72" s="69">
        <v>2015</v>
      </c>
      <c r="D72" s="33">
        <v>932.95627840999987</v>
      </c>
      <c r="E72" s="33">
        <v>820.18016792000037</v>
      </c>
      <c r="F72" s="33">
        <v>23.316870059999999</v>
      </c>
      <c r="G72" s="33">
        <v>263.53911795999994</v>
      </c>
      <c r="H72" s="33">
        <v>2039.9925143500002</v>
      </c>
      <c r="I72" s="66"/>
      <c r="J72" s="69">
        <v>2015</v>
      </c>
      <c r="K72" s="42">
        <f t="shared" si="7"/>
        <v>-0.175911684836485</v>
      </c>
      <c r="L72" s="42">
        <f t="shared" si="8"/>
        <v>0.14922542743710898</v>
      </c>
      <c r="M72" s="42">
        <f t="shared" si="9"/>
        <v>5.4511273005636296E-2</v>
      </c>
      <c r="N72" s="42">
        <f t="shared" si="10"/>
        <v>-0.36147765476284954</v>
      </c>
      <c r="O72" s="42">
        <f t="shared" si="11"/>
        <v>-0.10551451991382232</v>
      </c>
      <c r="P72" s="45"/>
    </row>
    <row r="73" spans="2:16" x14ac:dyDescent="0.25">
      <c r="B73" s="63"/>
      <c r="C73" s="69">
        <v>2016</v>
      </c>
      <c r="D73" s="70">
        <v>942.53132769999979</v>
      </c>
      <c r="E73" s="70">
        <v>854.85441796999987</v>
      </c>
      <c r="F73" s="70">
        <v>24.559496279999994</v>
      </c>
      <c r="G73" s="33">
        <v>331.12032675</v>
      </c>
      <c r="H73" s="33">
        <v>2153.0655686999999</v>
      </c>
      <c r="I73" s="66"/>
      <c r="J73" s="69">
        <v>2016</v>
      </c>
      <c r="K73" s="42">
        <f t="shared" ref="K73" si="12">+D73/D72-1</f>
        <v>1.0263127556543461E-2</v>
      </c>
      <c r="L73" s="42">
        <f t="shared" ref="L73" si="13">+E73/E72-1</f>
        <v>4.22763819538996E-2</v>
      </c>
      <c r="M73" s="42">
        <f t="shared" ref="M73" si="14">+F73/F72-1</f>
        <v>5.3293011317660399E-2</v>
      </c>
      <c r="N73" s="42">
        <f t="shared" ref="N73" si="15">+G73/G72-1</f>
        <v>0.25643710623732741</v>
      </c>
      <c r="O73" s="42">
        <f t="shared" si="11"/>
        <v>5.5428171208769417E-2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2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32" t="s">
        <v>42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B1:P1"/>
    <mergeCell ref="E12:G13"/>
    <mergeCell ref="H12:I12"/>
    <mergeCell ref="E51:M51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23:M23"/>
    <mergeCell ref="E21:G21"/>
    <mergeCell ref="E10:M10"/>
    <mergeCell ref="C8:O9"/>
    <mergeCell ref="E16:G16"/>
    <mergeCell ref="E17:G17"/>
    <mergeCell ref="E18:G18"/>
    <mergeCell ref="E19:G19"/>
    <mergeCell ref="E20:G20"/>
    <mergeCell ref="J12:K12"/>
    <mergeCell ref="E11:M11"/>
    <mergeCell ref="L12:M12"/>
    <mergeCell ref="E14:G14"/>
    <mergeCell ref="E15:G15"/>
    <mergeCell ref="E34:G34"/>
    <mergeCell ref="E35:G35"/>
    <mergeCell ref="E36:G36"/>
    <mergeCell ref="E37:G37"/>
    <mergeCell ref="C28:O29"/>
    <mergeCell ref="E30:M30"/>
    <mergeCell ref="E31:M31"/>
    <mergeCell ref="E32:G33"/>
    <mergeCell ref="H32:I32"/>
    <mergeCell ref="J32:K32"/>
    <mergeCell ref="L32:M32"/>
    <mergeCell ref="E48:G48"/>
    <mergeCell ref="E49:G49"/>
    <mergeCell ref="C56:O57"/>
    <mergeCell ref="C75:O75"/>
    <mergeCell ref="C58:H58"/>
    <mergeCell ref="J58:O58"/>
    <mergeCell ref="C59:H59"/>
    <mergeCell ref="J59:O59"/>
    <mergeCell ref="E50:G5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7" t="s">
        <v>97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x14ac:dyDescent="0.25">
      <c r="B8" s="29"/>
      <c r="C8" s="161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645.0 millones por tributos internos, cifra superior en -11.3% respecto a lo recaudado en el mismo periodo del 2015. Es así que se recaudaron S/ 356.3 millones por Impuesto a la Renta, S/ 210.5 millones por Impuesto a la producción y el Consumo y solo S/ 78.3 millones por otros conceptos.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8" t="s">
        <v>32</v>
      </c>
      <c r="F10" s="138"/>
      <c r="G10" s="138"/>
      <c r="H10" s="138"/>
      <c r="I10" s="138"/>
      <c r="J10" s="138"/>
      <c r="K10" s="138"/>
      <c r="L10" s="138"/>
      <c r="M10" s="138"/>
      <c r="N10" s="10"/>
      <c r="O10" s="10"/>
      <c r="P10" s="45"/>
    </row>
    <row r="11" spans="2:24" ht="15" customHeight="1" x14ac:dyDescent="0.25">
      <c r="B11" s="30"/>
      <c r="C11" s="10"/>
      <c r="D11" s="10"/>
      <c r="E11" s="139"/>
      <c r="F11" s="139"/>
      <c r="G11" s="139"/>
      <c r="H11" s="139"/>
      <c r="I11" s="139"/>
      <c r="J11" s="139"/>
      <c r="K11" s="139"/>
      <c r="L11" s="139"/>
      <c r="M11" s="139"/>
      <c r="N11" s="10"/>
      <c r="O11" s="10"/>
      <c r="P11" s="45"/>
    </row>
    <row r="12" spans="2:24" x14ac:dyDescent="0.25">
      <c r="B12" s="30"/>
      <c r="C12" s="10"/>
      <c r="D12" s="10"/>
      <c r="E12" s="140" t="s">
        <v>33</v>
      </c>
      <c r="F12" s="141"/>
      <c r="G12" s="142"/>
      <c r="H12" s="146">
        <v>2016</v>
      </c>
      <c r="I12" s="146"/>
      <c r="J12" s="146">
        <v>2015</v>
      </c>
      <c r="K12" s="146"/>
      <c r="L12" s="147" t="s">
        <v>29</v>
      </c>
      <c r="M12" s="147"/>
      <c r="N12" s="10"/>
      <c r="O12" s="10"/>
      <c r="P12" s="45"/>
    </row>
    <row r="13" spans="2:24" x14ac:dyDescent="0.25">
      <c r="B13" s="30"/>
      <c r="C13" s="10"/>
      <c r="D13" s="10"/>
      <c r="E13" s="143"/>
      <c r="F13" s="144"/>
      <c r="G13" s="145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9" t="s">
        <v>0</v>
      </c>
      <c r="F14" s="149"/>
      <c r="G14" s="149"/>
      <c r="H14" s="32">
        <v>356.27358233000001</v>
      </c>
      <c r="I14" s="27">
        <f>+H14/H$21</f>
        <v>0.55232946854334586</v>
      </c>
      <c r="J14" s="32">
        <v>404.66988740999994</v>
      </c>
      <c r="K14" s="27">
        <f>+J14/J$21</f>
        <v>0.55646236703426843</v>
      </c>
      <c r="L14" s="35">
        <f>+H14-J14</f>
        <v>-48.396305079999934</v>
      </c>
      <c r="M14" s="27">
        <f>+H14/J14-1</f>
        <v>-0.11959453022252231</v>
      </c>
      <c r="N14" s="10"/>
      <c r="O14" s="10"/>
      <c r="P14" s="45"/>
    </row>
    <row r="15" spans="2:24" x14ac:dyDescent="0.25">
      <c r="B15" s="30"/>
      <c r="C15" s="10"/>
      <c r="D15" s="10"/>
      <c r="E15" s="157" t="s">
        <v>24</v>
      </c>
      <c r="F15" s="157"/>
      <c r="G15" s="157"/>
      <c r="H15" s="33">
        <v>164.42118835999997</v>
      </c>
      <c r="I15" s="42">
        <f t="shared" ref="I15:K21" si="0">+H15/H$21</f>
        <v>0.2549014916857536</v>
      </c>
      <c r="J15" s="33">
        <v>152.27221398999995</v>
      </c>
      <c r="K15" s="42">
        <f t="shared" si="0"/>
        <v>0.20938982431518113</v>
      </c>
      <c r="L15" s="33">
        <f t="shared" ref="L15:L21" si="1">+H15-J15</f>
        <v>12.148974370000019</v>
      </c>
      <c r="M15" s="42">
        <f t="shared" ref="M15:M21" si="2">+H15/J15-1</f>
        <v>7.9784578234331605E-2</v>
      </c>
      <c r="N15" s="10"/>
      <c r="O15" s="10"/>
      <c r="P15" s="45"/>
    </row>
    <row r="16" spans="2:24" x14ac:dyDescent="0.25">
      <c r="B16" s="30"/>
      <c r="C16" s="10"/>
      <c r="D16" s="10"/>
      <c r="E16" s="157" t="s">
        <v>25</v>
      </c>
      <c r="F16" s="157"/>
      <c r="G16" s="157"/>
      <c r="H16" s="33">
        <v>80.813668500000006</v>
      </c>
      <c r="I16" s="42">
        <f t="shared" si="0"/>
        <v>0.12528509770982416</v>
      </c>
      <c r="J16" s="33">
        <v>80.962586909999985</v>
      </c>
      <c r="K16" s="42">
        <f t="shared" si="0"/>
        <v>0.1113318142881984</v>
      </c>
      <c r="L16" s="33">
        <f t="shared" si="1"/>
        <v>-0.14891840999997896</v>
      </c>
      <c r="M16" s="42">
        <f t="shared" si="2"/>
        <v>-1.8393484655513381E-3</v>
      </c>
      <c r="N16" s="10"/>
      <c r="O16" s="10"/>
      <c r="P16" s="45"/>
    </row>
    <row r="17" spans="2:16" x14ac:dyDescent="0.25">
      <c r="B17" s="30"/>
      <c r="C17" s="10"/>
      <c r="D17" s="10"/>
      <c r="E17" s="149" t="s">
        <v>31</v>
      </c>
      <c r="F17" s="149"/>
      <c r="G17" s="149"/>
      <c r="H17" s="32">
        <v>210.47953368999995</v>
      </c>
      <c r="I17" s="27">
        <f t="shared" si="0"/>
        <v>0.3263055549107991</v>
      </c>
      <c r="J17" s="32">
        <v>234.97565938999995</v>
      </c>
      <c r="K17" s="27">
        <f t="shared" si="0"/>
        <v>0.32311549657541</v>
      </c>
      <c r="L17" s="35">
        <f t="shared" si="1"/>
        <v>-24.496125699999993</v>
      </c>
      <c r="M17" s="27">
        <f t="shared" si="2"/>
        <v>-0.10424963063660408</v>
      </c>
      <c r="N17" s="10"/>
      <c r="O17" s="10"/>
      <c r="P17" s="45"/>
    </row>
    <row r="18" spans="2:16" x14ac:dyDescent="0.25">
      <c r="B18" s="30"/>
      <c r="C18" s="10"/>
      <c r="D18" s="10"/>
      <c r="E18" s="157" t="s">
        <v>10</v>
      </c>
      <c r="F18" s="157"/>
      <c r="G18" s="157"/>
      <c r="H18" s="34">
        <v>210.11535669999998</v>
      </c>
      <c r="I18" s="24">
        <f t="shared" si="0"/>
        <v>0.3257409728218692</v>
      </c>
      <c r="J18" s="34">
        <v>234.36608640999995</v>
      </c>
      <c r="K18" s="24">
        <f t="shared" si="0"/>
        <v>0.322277271558219</v>
      </c>
      <c r="L18" s="36">
        <f t="shared" si="1"/>
        <v>-24.250729709999973</v>
      </c>
      <c r="M18" s="24">
        <f t="shared" si="2"/>
        <v>-0.10347371533770355</v>
      </c>
      <c r="N18" s="10"/>
      <c r="O18" s="10"/>
      <c r="P18" s="45"/>
    </row>
    <row r="19" spans="2:16" x14ac:dyDescent="0.25">
      <c r="B19" s="30"/>
      <c r="C19" s="10"/>
      <c r="D19" s="10"/>
      <c r="E19" s="157" t="s">
        <v>11</v>
      </c>
      <c r="F19" s="157"/>
      <c r="G19" s="157"/>
      <c r="H19" s="34">
        <v>0.16697198999999999</v>
      </c>
      <c r="I19" s="24">
        <f t="shared" si="0"/>
        <v>2.588559889711451E-4</v>
      </c>
      <c r="J19" s="34">
        <v>0.18403295999999997</v>
      </c>
      <c r="K19" s="24">
        <f t="shared" si="0"/>
        <v>2.5306408932317359E-4</v>
      </c>
      <c r="L19" s="36">
        <f t="shared" si="1"/>
        <v>-1.7060969999999981E-2</v>
      </c>
      <c r="M19" s="24">
        <f t="shared" si="2"/>
        <v>-9.2706056567258277E-2</v>
      </c>
      <c r="N19" s="10"/>
      <c r="O19" s="10"/>
      <c r="P19" s="45"/>
    </row>
    <row r="20" spans="2:16" x14ac:dyDescent="0.25">
      <c r="B20" s="30"/>
      <c r="C20" s="10"/>
      <c r="D20" s="10"/>
      <c r="E20" s="149" t="s">
        <v>12</v>
      </c>
      <c r="F20" s="149"/>
      <c r="G20" s="149"/>
      <c r="H20" s="32">
        <v>78.285040770000023</v>
      </c>
      <c r="I20" s="27">
        <f t="shared" si="0"/>
        <v>0.12136497654585522</v>
      </c>
      <c r="J20" s="32">
        <v>87.573239920000006</v>
      </c>
      <c r="K20" s="27">
        <f t="shared" si="0"/>
        <v>0.12042213639032158</v>
      </c>
      <c r="L20" s="35">
        <f t="shared" si="1"/>
        <v>-9.2881991499999828</v>
      </c>
      <c r="M20" s="27">
        <f t="shared" si="2"/>
        <v>-0.10606207054215355</v>
      </c>
      <c r="N20" s="10"/>
      <c r="O20" s="10"/>
      <c r="P20" s="45"/>
    </row>
    <row r="21" spans="2:16" x14ac:dyDescent="0.25">
      <c r="B21" s="30"/>
      <c r="C21" s="10"/>
      <c r="D21" s="10"/>
      <c r="E21" s="150" t="s">
        <v>16</v>
      </c>
      <c r="F21" s="151"/>
      <c r="G21" s="152"/>
      <c r="H21" s="57">
        <v>645.0381567899999</v>
      </c>
      <c r="I21" s="25">
        <f t="shared" si="0"/>
        <v>1</v>
      </c>
      <c r="J21" s="57">
        <v>727.21878671999991</v>
      </c>
      <c r="K21" s="25">
        <f t="shared" si="0"/>
        <v>1</v>
      </c>
      <c r="L21" s="58">
        <f t="shared" si="1"/>
        <v>-82.180629930000009</v>
      </c>
      <c r="M21" s="25">
        <f t="shared" si="2"/>
        <v>-0.11300674766759278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32" t="s">
        <v>30</v>
      </c>
      <c r="F23" s="132"/>
      <c r="G23" s="132"/>
      <c r="H23" s="132"/>
      <c r="I23" s="132"/>
      <c r="J23" s="132"/>
      <c r="K23" s="132"/>
      <c r="L23" s="132"/>
      <c r="M23" s="132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61" t="str">
        <f>+CONCATENATE("En 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2016 los impuestos a la producción y consumo representaron  32.6% del total recaudado, casi en su totalidad por el Impuesto General a las Ventas (IGV). Mientras que el Impuesto a la Renta de Tercera Categoría Alcanzó una participación de 25.5% y el Impuesto de Quinta Categoría de 12.5%, entre las principales.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5"/>
    </row>
    <row r="29" spans="2:16" x14ac:dyDescent="0.25">
      <c r="B29" s="3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5"/>
    </row>
    <row r="30" spans="2:16" x14ac:dyDescent="0.25">
      <c r="B30" s="30"/>
      <c r="C30" s="10"/>
      <c r="D30" s="10"/>
      <c r="E30" s="138" t="s">
        <v>32</v>
      </c>
      <c r="F30" s="138"/>
      <c r="G30" s="138"/>
      <c r="H30" s="138"/>
      <c r="I30" s="138"/>
      <c r="J30" s="138"/>
      <c r="K30" s="138"/>
      <c r="L30" s="138"/>
      <c r="M30" s="138"/>
      <c r="N30" s="10"/>
      <c r="O30" s="10"/>
      <c r="P30" s="45"/>
    </row>
    <row r="31" spans="2:16" x14ac:dyDescent="0.25">
      <c r="B31" s="30"/>
      <c r="C31" s="10"/>
      <c r="D31" s="10"/>
      <c r="E31" s="139"/>
      <c r="F31" s="139"/>
      <c r="G31" s="139"/>
      <c r="H31" s="139"/>
      <c r="I31" s="139"/>
      <c r="J31" s="139"/>
      <c r="K31" s="139"/>
      <c r="L31" s="139"/>
      <c r="M31" s="139"/>
      <c r="N31" s="10"/>
      <c r="O31" s="10"/>
      <c r="P31" s="45"/>
    </row>
    <row r="32" spans="2:16" x14ac:dyDescent="0.25">
      <c r="B32" s="30"/>
      <c r="C32" s="10"/>
      <c r="D32" s="10"/>
      <c r="E32" s="140" t="s">
        <v>21</v>
      </c>
      <c r="F32" s="141"/>
      <c r="G32" s="142"/>
      <c r="H32" s="146">
        <v>2016</v>
      </c>
      <c r="I32" s="146"/>
      <c r="J32" s="146">
        <v>2015</v>
      </c>
      <c r="K32" s="146"/>
      <c r="L32" s="147" t="s">
        <v>29</v>
      </c>
      <c r="M32" s="147"/>
      <c r="N32" s="10"/>
      <c r="O32" s="10"/>
      <c r="P32" s="45"/>
    </row>
    <row r="33" spans="2:16" x14ac:dyDescent="0.25">
      <c r="B33" s="30"/>
      <c r="C33" s="10"/>
      <c r="D33" s="10"/>
      <c r="E33" s="153"/>
      <c r="F33" s="154"/>
      <c r="G33" s="155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6" t="s">
        <v>0</v>
      </c>
      <c r="F34" s="136"/>
      <c r="G34" s="136"/>
      <c r="H34" s="56">
        <v>356.27358233000001</v>
      </c>
      <c r="I34" s="54">
        <f>+H34/H$50</f>
        <v>0.55232946854334575</v>
      </c>
      <c r="J34" s="56">
        <v>404.66988740999994</v>
      </c>
      <c r="K34" s="54">
        <f>+J34/J$50</f>
        <v>0.55646236703426843</v>
      </c>
      <c r="L34" s="55">
        <f>+H34-J34</f>
        <v>-48.396305079999934</v>
      </c>
      <c r="M34" s="54">
        <f>+H34/J34-1</f>
        <v>-0.11959453022252231</v>
      </c>
      <c r="N34" s="10"/>
      <c r="O34" s="10"/>
      <c r="P34" s="45"/>
    </row>
    <row r="35" spans="2:16" x14ac:dyDescent="0.25">
      <c r="B35" s="30"/>
      <c r="C35" s="50"/>
      <c r="D35" s="51"/>
      <c r="E35" s="133" t="s">
        <v>5</v>
      </c>
      <c r="F35" s="133"/>
      <c r="G35" s="133"/>
      <c r="H35" s="52">
        <v>18.148852679999997</v>
      </c>
      <c r="I35" s="42">
        <f t="shared" ref="I35:K50" si="3">+H35/H$50</f>
        <v>2.8136091623349617E-2</v>
      </c>
      <c r="J35" s="52">
        <v>15.510440980000002</v>
      </c>
      <c r="K35" s="42">
        <f t="shared" si="3"/>
        <v>2.1328438240652833E-2</v>
      </c>
      <c r="L35" s="33">
        <f t="shared" ref="L35:L50" si="4">+H35-J35</f>
        <v>2.6384116999999954</v>
      </c>
      <c r="M35" s="42">
        <f t="shared" ref="M35:M50" si="5">+H35/J35-1</f>
        <v>0.17010552462061557</v>
      </c>
      <c r="N35" s="10"/>
      <c r="O35" s="10"/>
      <c r="P35" s="45"/>
    </row>
    <row r="36" spans="2:16" x14ac:dyDescent="0.25">
      <c r="B36" s="30"/>
      <c r="C36" s="50"/>
      <c r="D36" s="51"/>
      <c r="E36" s="133" t="s">
        <v>6</v>
      </c>
      <c r="F36" s="133"/>
      <c r="G36" s="133"/>
      <c r="H36" s="52">
        <v>11.382828350000002</v>
      </c>
      <c r="I36" s="42">
        <f t="shared" si="3"/>
        <v>1.7646751948204236E-2</v>
      </c>
      <c r="J36" s="52">
        <v>9.4286862500000002</v>
      </c>
      <c r="K36" s="42">
        <f t="shared" si="3"/>
        <v>1.2965405215295015E-2</v>
      </c>
      <c r="L36" s="33">
        <f t="shared" si="4"/>
        <v>1.9541421000000021</v>
      </c>
      <c r="M36" s="42">
        <f t="shared" si="5"/>
        <v>0.20725497149722227</v>
      </c>
      <c r="N36" s="10"/>
      <c r="O36" s="10"/>
      <c r="P36" s="45"/>
    </row>
    <row r="37" spans="2:16" x14ac:dyDescent="0.25">
      <c r="B37" s="30"/>
      <c r="C37" s="50"/>
      <c r="D37" s="51"/>
      <c r="E37" s="133" t="s">
        <v>1</v>
      </c>
      <c r="F37" s="133"/>
      <c r="G37" s="133"/>
      <c r="H37" s="52">
        <v>164.42118835999997</v>
      </c>
      <c r="I37" s="42">
        <f t="shared" si="3"/>
        <v>0.25490149168575355</v>
      </c>
      <c r="J37" s="52">
        <v>152.27221398999995</v>
      </c>
      <c r="K37" s="42">
        <f t="shared" si="3"/>
        <v>0.20938982431518113</v>
      </c>
      <c r="L37" s="33">
        <f t="shared" si="4"/>
        <v>12.148974370000019</v>
      </c>
      <c r="M37" s="42">
        <f t="shared" si="5"/>
        <v>7.9784578234331605E-2</v>
      </c>
      <c r="N37" s="10"/>
      <c r="O37" s="10"/>
      <c r="P37" s="45"/>
    </row>
    <row r="38" spans="2:16" x14ac:dyDescent="0.25">
      <c r="B38" s="30"/>
      <c r="C38" s="50"/>
      <c r="D38" s="51"/>
      <c r="E38" s="133" t="s">
        <v>4</v>
      </c>
      <c r="F38" s="133"/>
      <c r="G38" s="133"/>
      <c r="H38" s="52">
        <v>12.353037920000002</v>
      </c>
      <c r="I38" s="42">
        <f t="shared" si="3"/>
        <v>1.9150863851952998E-2</v>
      </c>
      <c r="J38" s="52">
        <v>10.675407630000002</v>
      </c>
      <c r="K38" s="42">
        <f t="shared" si="3"/>
        <v>1.4679774264564401E-2</v>
      </c>
      <c r="L38" s="33">
        <f t="shared" si="4"/>
        <v>1.6776302899999997</v>
      </c>
      <c r="M38" s="42">
        <f t="shared" si="5"/>
        <v>0.1571490614827229</v>
      </c>
      <c r="N38" s="10"/>
      <c r="O38" s="10"/>
      <c r="P38" s="45"/>
    </row>
    <row r="39" spans="2:16" x14ac:dyDescent="0.25">
      <c r="B39" s="30"/>
      <c r="C39" s="50"/>
      <c r="D39" s="51"/>
      <c r="E39" s="133" t="s">
        <v>2</v>
      </c>
      <c r="F39" s="133"/>
      <c r="G39" s="133"/>
      <c r="H39" s="52">
        <v>80.813668500000006</v>
      </c>
      <c r="I39" s="42">
        <f t="shared" si="3"/>
        <v>0.12528509770982413</v>
      </c>
      <c r="J39" s="52">
        <v>80.962586909999985</v>
      </c>
      <c r="K39" s="42">
        <f t="shared" si="3"/>
        <v>0.1113318142881984</v>
      </c>
      <c r="L39" s="33">
        <f t="shared" si="4"/>
        <v>-0.14891840999997896</v>
      </c>
      <c r="M39" s="42">
        <f t="shared" si="5"/>
        <v>-1.8393484655513381E-3</v>
      </c>
      <c r="N39" s="10"/>
      <c r="O39" s="10"/>
      <c r="P39" s="45"/>
    </row>
    <row r="40" spans="2:16" x14ac:dyDescent="0.25">
      <c r="B40" s="30"/>
      <c r="C40" s="50"/>
      <c r="D40" s="51"/>
      <c r="E40" s="133" t="s">
        <v>7</v>
      </c>
      <c r="F40" s="133"/>
      <c r="G40" s="133"/>
      <c r="H40" s="52">
        <v>22.534620289999999</v>
      </c>
      <c r="I40" s="42">
        <f t="shared" si="3"/>
        <v>3.4935329100750263E-2</v>
      </c>
      <c r="J40" s="52">
        <v>39.453256970000005</v>
      </c>
      <c r="K40" s="42">
        <f t="shared" si="3"/>
        <v>5.4252252128891496E-2</v>
      </c>
      <c r="L40" s="33">
        <f t="shared" si="4"/>
        <v>-16.918636680000006</v>
      </c>
      <c r="M40" s="42">
        <f t="shared" si="5"/>
        <v>-0.42882737647907809</v>
      </c>
      <c r="N40" s="10"/>
      <c r="O40" s="10"/>
      <c r="P40" s="45"/>
    </row>
    <row r="41" spans="2:16" x14ac:dyDescent="0.25">
      <c r="B41" s="30"/>
      <c r="C41" s="50"/>
      <c r="D41" s="51"/>
      <c r="E41" s="133" t="s">
        <v>3</v>
      </c>
      <c r="F41" s="133"/>
      <c r="G41" s="133"/>
      <c r="H41" s="52">
        <v>30.854238620000004</v>
      </c>
      <c r="I41" s="42">
        <f t="shared" si="3"/>
        <v>4.7833199160720312E-2</v>
      </c>
      <c r="J41" s="52">
        <v>81.975720040000013</v>
      </c>
      <c r="K41" s="42">
        <f t="shared" si="3"/>
        <v>0.11272497567030404</v>
      </c>
      <c r="L41" s="33">
        <f t="shared" si="4"/>
        <v>-51.121481420000009</v>
      </c>
      <c r="M41" s="42">
        <f t="shared" si="5"/>
        <v>-0.62361735151646491</v>
      </c>
      <c r="N41" s="10"/>
      <c r="O41" s="10"/>
      <c r="P41" s="45"/>
    </row>
    <row r="42" spans="2:16" x14ac:dyDescent="0.25">
      <c r="B42" s="30"/>
      <c r="C42" s="50"/>
      <c r="D42" s="51"/>
      <c r="E42" s="133" t="s">
        <v>37</v>
      </c>
      <c r="F42" s="133"/>
      <c r="G42" s="133"/>
      <c r="H42" s="52">
        <v>14.952611320000004</v>
      </c>
      <c r="I42" s="42">
        <f t="shared" si="3"/>
        <v>2.3180971796166173E-2</v>
      </c>
      <c r="J42" s="52">
        <v>13.565396700000001</v>
      </c>
      <c r="K42" s="42">
        <f t="shared" si="3"/>
        <v>1.8653803982683782E-2</v>
      </c>
      <c r="L42" s="33">
        <f t="shared" si="4"/>
        <v>1.3872146200000035</v>
      </c>
      <c r="M42" s="42">
        <f t="shared" si="5"/>
        <v>0.10226126450102302</v>
      </c>
      <c r="N42" s="10"/>
      <c r="O42" s="10"/>
      <c r="P42" s="45"/>
    </row>
    <row r="43" spans="2:16" x14ac:dyDescent="0.25">
      <c r="B43" s="30"/>
      <c r="C43" s="50"/>
      <c r="D43" s="51"/>
      <c r="E43" s="133" t="s">
        <v>8</v>
      </c>
      <c r="F43" s="133"/>
      <c r="G43" s="133"/>
      <c r="H43" s="52">
        <v>0.81253629000000005</v>
      </c>
      <c r="I43" s="42">
        <f t="shared" si="3"/>
        <v>1.2596716666244149E-3</v>
      </c>
      <c r="J43" s="52">
        <v>0.82617793999999989</v>
      </c>
      <c r="K43" s="42">
        <f t="shared" si="3"/>
        <v>1.1360789284973493E-3</v>
      </c>
      <c r="L43" s="33">
        <f t="shared" si="4"/>
        <v>-1.3641649999999839E-2</v>
      </c>
      <c r="M43" s="42">
        <f t="shared" si="5"/>
        <v>-1.6511757745552802E-2</v>
      </c>
      <c r="N43" s="10"/>
      <c r="O43" s="10"/>
      <c r="P43" s="45"/>
    </row>
    <row r="44" spans="2:16" x14ac:dyDescent="0.25">
      <c r="B44" s="30"/>
      <c r="C44" s="48"/>
      <c r="D44" s="49"/>
      <c r="E44" s="136" t="s">
        <v>9</v>
      </c>
      <c r="F44" s="136"/>
      <c r="G44" s="136"/>
      <c r="H44" s="56">
        <v>210.47953368999995</v>
      </c>
      <c r="I44" s="54">
        <f t="shared" si="3"/>
        <v>0.32630555491079904</v>
      </c>
      <c r="J44" s="56">
        <v>234.97565938999995</v>
      </c>
      <c r="K44" s="54">
        <f t="shared" si="3"/>
        <v>0.32311549657541</v>
      </c>
      <c r="L44" s="55">
        <f t="shared" si="4"/>
        <v>-24.496125699999993</v>
      </c>
      <c r="M44" s="54">
        <f t="shared" si="5"/>
        <v>-0.10424963063660408</v>
      </c>
      <c r="N44" s="10"/>
      <c r="O44" s="10"/>
      <c r="P44" s="45"/>
    </row>
    <row r="45" spans="2:16" x14ac:dyDescent="0.25">
      <c r="B45" s="30"/>
      <c r="C45" s="50"/>
      <c r="D45" s="51"/>
      <c r="E45" s="133" t="s">
        <v>17</v>
      </c>
      <c r="F45" s="133"/>
      <c r="G45" s="133"/>
      <c r="H45" s="52">
        <v>210.11535669999998</v>
      </c>
      <c r="I45" s="42">
        <f t="shared" si="3"/>
        <v>0.32574097282186915</v>
      </c>
      <c r="J45" s="52">
        <v>234.36608640999995</v>
      </c>
      <c r="K45" s="42">
        <f t="shared" si="3"/>
        <v>0.322277271558219</v>
      </c>
      <c r="L45" s="33">
        <f t="shared" si="4"/>
        <v>-24.250729709999973</v>
      </c>
      <c r="M45" s="42">
        <f t="shared" si="5"/>
        <v>-0.10347371533770355</v>
      </c>
      <c r="N45" s="10"/>
      <c r="O45" s="10"/>
      <c r="P45" s="45"/>
    </row>
    <row r="46" spans="2:16" x14ac:dyDescent="0.25">
      <c r="B46" s="30"/>
      <c r="C46" s="50"/>
      <c r="D46" s="51"/>
      <c r="E46" s="133" t="s">
        <v>18</v>
      </c>
      <c r="F46" s="133"/>
      <c r="G46" s="133"/>
      <c r="H46" s="52">
        <v>0.16697198999999999</v>
      </c>
      <c r="I46" s="42">
        <f t="shared" si="3"/>
        <v>2.5885598897114505E-4</v>
      </c>
      <c r="J46" s="52">
        <v>0.18403295999999997</v>
      </c>
      <c r="K46" s="42">
        <f t="shared" si="3"/>
        <v>2.5306408932317359E-4</v>
      </c>
      <c r="L46" s="33">
        <f t="shared" si="4"/>
        <v>-1.7060969999999981E-2</v>
      </c>
      <c r="M46" s="42">
        <f t="shared" si="5"/>
        <v>-9.2706056567258277E-2</v>
      </c>
      <c r="N46" s="10"/>
      <c r="O46" s="10"/>
      <c r="P46" s="45"/>
    </row>
    <row r="47" spans="2:16" x14ac:dyDescent="0.25">
      <c r="B47" s="30"/>
      <c r="C47" s="50"/>
      <c r="D47" s="51"/>
      <c r="E47" s="133" t="s">
        <v>38</v>
      </c>
      <c r="F47" s="133"/>
      <c r="G47" s="133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33" t="s">
        <v>39</v>
      </c>
      <c r="F48" s="133"/>
      <c r="G48" s="133"/>
      <c r="H48" s="52">
        <v>0.19720500000000002</v>
      </c>
      <c r="I48" s="42">
        <f t="shared" si="3"/>
        <v>3.0572609995876954E-4</v>
      </c>
      <c r="J48" s="52">
        <v>0.42554001999999996</v>
      </c>
      <c r="K48" s="42">
        <f t="shared" si="3"/>
        <v>5.8516092786784E-4</v>
      </c>
      <c r="L48" s="33">
        <f t="shared" si="4"/>
        <v>-0.22833501999999994</v>
      </c>
      <c r="M48" s="42">
        <f t="shared" si="5"/>
        <v>-0.53657707681641775</v>
      </c>
      <c r="N48" s="10"/>
      <c r="O48" s="10"/>
      <c r="P48" s="45"/>
    </row>
    <row r="49" spans="2:16" x14ac:dyDescent="0.25">
      <c r="B49" s="30"/>
      <c r="C49" s="48"/>
      <c r="D49" s="49"/>
      <c r="E49" s="134" t="s">
        <v>12</v>
      </c>
      <c r="F49" s="134"/>
      <c r="G49" s="134"/>
      <c r="H49" s="53">
        <v>78.285040770000023</v>
      </c>
      <c r="I49" s="54">
        <f t="shared" si="3"/>
        <v>0.12136497654585521</v>
      </c>
      <c r="J49" s="53">
        <v>87.573239920000006</v>
      </c>
      <c r="K49" s="54">
        <f t="shared" si="3"/>
        <v>0.12042213639032158</v>
      </c>
      <c r="L49" s="55">
        <f t="shared" si="4"/>
        <v>-9.2881991499999828</v>
      </c>
      <c r="M49" s="54">
        <f t="shared" si="5"/>
        <v>-0.10606207054215355</v>
      </c>
      <c r="N49" s="10"/>
      <c r="O49" s="10"/>
      <c r="P49" s="45"/>
    </row>
    <row r="50" spans="2:16" x14ac:dyDescent="0.25">
      <c r="B50" s="30"/>
      <c r="C50" s="48"/>
      <c r="D50" s="49"/>
      <c r="E50" s="135" t="s">
        <v>36</v>
      </c>
      <c r="F50" s="135"/>
      <c r="G50" s="135"/>
      <c r="H50" s="59">
        <f>+H34+H44+H49</f>
        <v>645.03815679000002</v>
      </c>
      <c r="I50" s="60">
        <f t="shared" si="3"/>
        <v>1</v>
      </c>
      <c r="J50" s="59">
        <f>+J34+J44+J49</f>
        <v>727.21878671999991</v>
      </c>
      <c r="K50" s="60">
        <f t="shared" si="3"/>
        <v>1</v>
      </c>
      <c r="L50" s="61">
        <f t="shared" si="4"/>
        <v>-82.180629929999895</v>
      </c>
      <c r="M50" s="60">
        <f t="shared" si="5"/>
        <v>-0.11300674766759267</v>
      </c>
      <c r="N50" s="10"/>
      <c r="O50" s="10"/>
      <c r="P50" s="45"/>
    </row>
    <row r="51" spans="2:16" x14ac:dyDescent="0.25">
      <c r="B51" s="30"/>
      <c r="C51" s="50"/>
      <c r="D51" s="51"/>
      <c r="E51" s="132" t="s">
        <v>30</v>
      </c>
      <c r="F51" s="132"/>
      <c r="G51" s="132"/>
      <c r="H51" s="132"/>
      <c r="I51" s="132"/>
      <c r="J51" s="132"/>
      <c r="K51" s="132"/>
      <c r="L51" s="132"/>
      <c r="M51" s="132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61" t="str">
        <f>+CONCATENATE("En esta región se habría recaudado en el 2016 unos  S/ ",FIXED(H73,1)," millones, con lo que registraría un aumento  de ",FIXED(O73*100,1),"% respecto al año anterior. El Impuesto a la Renta recaudado sería de S/ ",FIXED(D73,1)," millones un ",FIXED(-K73*100,1),"% menos en comparación del año 2015. Mientras que el IGV habría alcanzado los S/ ",FIXED(E73,1)," millones un ",FIXED(-L73*100,1),"% inferior al año anterior.")</f>
        <v>En esta región se habría recaudado en el 2016 unos  S/ 645.0 millones, con lo que registraría un aumento  de -11.3% respecto al año anterior. El Impuesto a la Renta recaudado sería de S/ 356.3 millones un 12.0% menos en comparación del año 2015. Mientras que el IGV habría alcanzado los S/ 210.1 millones un 10.3% inferior al año anterior.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5"/>
    </row>
    <row r="57" spans="2:16" x14ac:dyDescent="0.25">
      <c r="B57" s="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5"/>
    </row>
    <row r="58" spans="2:16" x14ac:dyDescent="0.25">
      <c r="B58" s="30"/>
      <c r="C58" s="131" t="s">
        <v>43</v>
      </c>
      <c r="D58" s="131"/>
      <c r="E58" s="131"/>
      <c r="F58" s="131"/>
      <c r="G58" s="131"/>
      <c r="H58" s="131"/>
      <c r="I58" s="66"/>
      <c r="J58" s="131" t="s">
        <v>45</v>
      </c>
      <c r="K58" s="131"/>
      <c r="L58" s="131"/>
      <c r="M58" s="131"/>
      <c r="N58" s="131"/>
      <c r="O58" s="131"/>
      <c r="P58" s="45"/>
    </row>
    <row r="59" spans="2:16" x14ac:dyDescent="0.25">
      <c r="B59" s="30"/>
      <c r="C59" s="131" t="s">
        <v>26</v>
      </c>
      <c r="D59" s="131"/>
      <c r="E59" s="131"/>
      <c r="F59" s="131"/>
      <c r="G59" s="131"/>
      <c r="H59" s="131"/>
      <c r="I59" s="66"/>
      <c r="J59" s="131" t="s">
        <v>44</v>
      </c>
      <c r="K59" s="131"/>
      <c r="L59" s="131"/>
      <c r="M59" s="131"/>
      <c r="N59" s="131"/>
      <c r="O59" s="131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73.162084359999994</v>
      </c>
      <c r="E61" s="33">
        <v>52.1383472099999</v>
      </c>
      <c r="F61" s="33">
        <v>0.13845097000000001</v>
      </c>
      <c r="G61" s="33">
        <v>19.850798490000003</v>
      </c>
      <c r="H61" s="33">
        <v>145.5859705499999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166.34609462</v>
      </c>
      <c r="E62" s="33">
        <v>57.380531499999904</v>
      </c>
      <c r="F62" s="33">
        <v>0.13898799000000001</v>
      </c>
      <c r="G62" s="33">
        <v>23.66868972</v>
      </c>
      <c r="H62" s="33">
        <v>248.25577106999989</v>
      </c>
      <c r="I62" s="66"/>
      <c r="J62" s="69">
        <v>2005</v>
      </c>
      <c r="K62" s="42">
        <f>+D62/D61-1</f>
        <v>1.2736653291817177</v>
      </c>
      <c r="L62" s="42">
        <f t="shared" ref="L62:O73" si="6">+E62/E61-1</f>
        <v>0.10054373739324407</v>
      </c>
      <c r="M62" s="42">
        <f t="shared" si="6"/>
        <v>3.8787738359651325E-3</v>
      </c>
      <c r="N62" s="42">
        <f t="shared" si="6"/>
        <v>0.19232935299420273</v>
      </c>
      <c r="O62" s="42">
        <f t="shared" si="6"/>
        <v>0.70521768088044712</v>
      </c>
      <c r="P62" s="45"/>
    </row>
    <row r="63" spans="2:16" x14ac:dyDescent="0.25">
      <c r="B63" s="30"/>
      <c r="C63" s="69">
        <v>2006</v>
      </c>
      <c r="D63" s="33">
        <v>560.98779399</v>
      </c>
      <c r="E63" s="33">
        <v>77.588085070000005</v>
      </c>
      <c r="F63" s="33">
        <v>0.20440102999999998</v>
      </c>
      <c r="G63" s="33">
        <v>30.243235390000006</v>
      </c>
      <c r="H63" s="33">
        <v>669.62989749999986</v>
      </c>
      <c r="I63" s="66"/>
      <c r="J63" s="69">
        <v>2006</v>
      </c>
      <c r="K63" s="42">
        <f t="shared" ref="K63:K73" si="7">+D63/D62-1</f>
        <v>2.3724133726825212</v>
      </c>
      <c r="L63" s="42">
        <f t="shared" si="6"/>
        <v>0.35216741709686206</v>
      </c>
      <c r="M63" s="42">
        <f t="shared" si="6"/>
        <v>0.47063807455593798</v>
      </c>
      <c r="N63" s="42">
        <f t="shared" si="6"/>
        <v>0.27777395993511744</v>
      </c>
      <c r="O63" s="42">
        <f t="shared" si="6"/>
        <v>1.6973386947415068</v>
      </c>
      <c r="P63" s="45"/>
    </row>
    <row r="64" spans="2:16" x14ac:dyDescent="0.25">
      <c r="B64" s="30"/>
      <c r="C64" s="69">
        <v>2007</v>
      </c>
      <c r="D64" s="33">
        <v>675.50729508999996</v>
      </c>
      <c r="E64" s="33">
        <v>83.156751749999898</v>
      </c>
      <c r="F64" s="33">
        <v>0.14128512000000001</v>
      </c>
      <c r="G64" s="33">
        <v>30.622887590000001</v>
      </c>
      <c r="H64" s="33">
        <v>789.42821954999999</v>
      </c>
      <c r="I64" s="66"/>
      <c r="J64" s="69">
        <v>2007</v>
      </c>
      <c r="K64" s="42">
        <f t="shared" si="7"/>
        <v>0.2041390246398862</v>
      </c>
      <c r="L64" s="42">
        <f t="shared" si="6"/>
        <v>7.1772188667574843E-2</v>
      </c>
      <c r="M64" s="42">
        <f t="shared" si="6"/>
        <v>-0.30878469643719497</v>
      </c>
      <c r="N64" s="42">
        <f t="shared" si="6"/>
        <v>1.255329316140319E-2</v>
      </c>
      <c r="O64" s="42">
        <f t="shared" si="6"/>
        <v>0.17890228990261026</v>
      </c>
      <c r="P64" s="45"/>
    </row>
    <row r="65" spans="2:16" x14ac:dyDescent="0.25">
      <c r="B65" s="30"/>
      <c r="C65" s="69">
        <v>2008</v>
      </c>
      <c r="D65" s="33">
        <v>467.35213878000008</v>
      </c>
      <c r="E65" s="33">
        <v>113.72277620999999</v>
      </c>
      <c r="F65" s="33">
        <v>0.11458015000000001</v>
      </c>
      <c r="G65" s="33">
        <v>37.459407880000008</v>
      </c>
      <c r="H65" s="33">
        <v>618.64897001999987</v>
      </c>
      <c r="I65" s="66"/>
      <c r="J65" s="69">
        <v>2008</v>
      </c>
      <c r="K65" s="42">
        <f t="shared" si="7"/>
        <v>-0.3081464224339231</v>
      </c>
      <c r="L65" s="42">
        <f t="shared" si="6"/>
        <v>0.36757116910834764</v>
      </c>
      <c r="M65" s="42">
        <f t="shared" si="6"/>
        <v>-0.18901473842397565</v>
      </c>
      <c r="N65" s="42">
        <f t="shared" si="6"/>
        <v>0.22324871454096629</v>
      </c>
      <c r="O65" s="42">
        <f t="shared" si="6"/>
        <v>-0.21633284103695949</v>
      </c>
      <c r="P65" s="45"/>
    </row>
    <row r="66" spans="2:16" x14ac:dyDescent="0.25">
      <c r="B66" s="30"/>
      <c r="C66" s="69">
        <v>2009</v>
      </c>
      <c r="D66" s="33">
        <v>235.22985091000001</v>
      </c>
      <c r="E66" s="33">
        <v>128.42204917999999</v>
      </c>
      <c r="F66" s="33">
        <v>0.12078395</v>
      </c>
      <c r="G66" s="33">
        <v>40.39603626000001</v>
      </c>
      <c r="H66" s="33">
        <v>404.16872029999996</v>
      </c>
      <c r="I66" s="66"/>
      <c r="J66" s="69">
        <v>2009</v>
      </c>
      <c r="K66" s="42">
        <f t="shared" si="7"/>
        <v>-0.49667535164371768</v>
      </c>
      <c r="L66" s="42">
        <f t="shared" si="6"/>
        <v>0.12925531243500754</v>
      </c>
      <c r="M66" s="42">
        <f t="shared" si="6"/>
        <v>5.4143758757515981E-2</v>
      </c>
      <c r="N66" s="42">
        <f t="shared" si="6"/>
        <v>7.8394949258338453E-2</v>
      </c>
      <c r="O66" s="42">
        <f t="shared" si="6"/>
        <v>-0.3466913550556241</v>
      </c>
      <c r="P66" s="45"/>
    </row>
    <row r="67" spans="2:16" x14ac:dyDescent="0.25">
      <c r="B67" s="30"/>
      <c r="C67" s="69">
        <v>2010</v>
      </c>
      <c r="D67" s="33">
        <v>354.11447896999999</v>
      </c>
      <c r="E67" s="33">
        <v>203.98141322999996</v>
      </c>
      <c r="F67" s="33">
        <v>0.12183799000000002</v>
      </c>
      <c r="G67" s="33">
        <v>49.847044620000013</v>
      </c>
      <c r="H67" s="33">
        <v>608.06477481000013</v>
      </c>
      <c r="I67" s="66"/>
      <c r="J67" s="69">
        <v>2010</v>
      </c>
      <c r="K67" s="42">
        <f t="shared" si="7"/>
        <v>0.50539771036748982</v>
      </c>
      <c r="L67" s="42">
        <f t="shared" si="6"/>
        <v>0.5883675313737895</v>
      </c>
      <c r="M67" s="42">
        <f t="shared" si="6"/>
        <v>8.726656149264933E-3</v>
      </c>
      <c r="N67" s="42">
        <f t="shared" si="6"/>
        <v>0.23395880474932529</v>
      </c>
      <c r="O67" s="42">
        <f t="shared" si="6"/>
        <v>0.50448251997001514</v>
      </c>
      <c r="P67" s="45"/>
    </row>
    <row r="68" spans="2:16" x14ac:dyDescent="0.25">
      <c r="B68" s="30"/>
      <c r="C68" s="69">
        <v>2011</v>
      </c>
      <c r="D68" s="33">
        <v>402.94576242000011</v>
      </c>
      <c r="E68" s="33">
        <v>184.39995501000007</v>
      </c>
      <c r="F68" s="33">
        <v>0.12921396000000002</v>
      </c>
      <c r="G68" s="33">
        <v>67.185838490000023</v>
      </c>
      <c r="H68" s="33">
        <v>654.96986390000006</v>
      </c>
      <c r="I68" s="66"/>
      <c r="J68" s="69">
        <v>2011</v>
      </c>
      <c r="K68" s="42">
        <f t="shared" si="7"/>
        <v>0.13789688462339611</v>
      </c>
      <c r="L68" s="42">
        <f t="shared" si="6"/>
        <v>-9.5996286671083841E-2</v>
      </c>
      <c r="M68" s="42">
        <f t="shared" si="6"/>
        <v>6.053916352362676E-2</v>
      </c>
      <c r="N68" s="42">
        <f t="shared" si="6"/>
        <v>0.34783995725682826</v>
      </c>
      <c r="O68" s="42">
        <f t="shared" si="6"/>
        <v>7.7138309984583708E-2</v>
      </c>
      <c r="P68" s="45"/>
    </row>
    <row r="69" spans="2:16" x14ac:dyDescent="0.25">
      <c r="B69" s="62"/>
      <c r="C69" s="69">
        <v>2012</v>
      </c>
      <c r="D69" s="33">
        <v>395.68044792999996</v>
      </c>
      <c r="E69" s="33">
        <v>310.93689284999982</v>
      </c>
      <c r="F69" s="33">
        <v>0.15779397000000001</v>
      </c>
      <c r="G69" s="33">
        <v>115.09676521999999</v>
      </c>
      <c r="H69" s="33">
        <v>822.00189998999986</v>
      </c>
      <c r="I69" s="66"/>
      <c r="J69" s="69">
        <v>2012</v>
      </c>
      <c r="K69" s="42">
        <f t="shared" si="7"/>
        <v>-1.8030502284889005E-2</v>
      </c>
      <c r="L69" s="42">
        <f t="shared" si="6"/>
        <v>0.68620915787716763</v>
      </c>
      <c r="M69" s="42">
        <f t="shared" si="6"/>
        <v>0.22118360895370737</v>
      </c>
      <c r="N69" s="42">
        <f t="shared" si="6"/>
        <v>0.71311049778936764</v>
      </c>
      <c r="O69" s="42">
        <f t="shared" si="6"/>
        <v>0.25502247553102997</v>
      </c>
      <c r="P69" s="45"/>
    </row>
    <row r="70" spans="2:16" x14ac:dyDescent="0.25">
      <c r="B70" s="63"/>
      <c r="C70" s="69">
        <v>2013</v>
      </c>
      <c r="D70" s="33">
        <v>338.70393860999997</v>
      </c>
      <c r="E70" s="33">
        <v>258.65203324000009</v>
      </c>
      <c r="F70" s="33">
        <v>8.7710979999999994E-2</v>
      </c>
      <c r="G70" s="33">
        <v>145.92116551000001</v>
      </c>
      <c r="H70" s="33">
        <v>743.60848436999993</v>
      </c>
      <c r="I70" s="66"/>
      <c r="J70" s="69">
        <v>2013</v>
      </c>
      <c r="K70" s="42">
        <f t="shared" si="7"/>
        <v>-0.14399627178464913</v>
      </c>
      <c r="L70" s="42">
        <f t="shared" si="6"/>
        <v>-0.16815264065568014</v>
      </c>
      <c r="M70" s="42">
        <f t="shared" si="6"/>
        <v>-0.44414238389464444</v>
      </c>
      <c r="N70" s="42">
        <f t="shared" si="6"/>
        <v>0.26781291577640065</v>
      </c>
      <c r="O70" s="42">
        <f t="shared" si="6"/>
        <v>-9.536889832122486E-2</v>
      </c>
      <c r="P70" s="45"/>
    </row>
    <row r="71" spans="2:16" x14ac:dyDescent="0.25">
      <c r="B71" s="63"/>
      <c r="C71" s="69">
        <v>2014</v>
      </c>
      <c r="D71" s="33">
        <v>379.4175238599999</v>
      </c>
      <c r="E71" s="33">
        <v>221.40157598000019</v>
      </c>
      <c r="F71" s="33">
        <v>6.9437949999999998E-2</v>
      </c>
      <c r="G71" s="33">
        <v>158.51494745000002</v>
      </c>
      <c r="H71" s="33">
        <v>759.82963424000025</v>
      </c>
      <c r="I71" s="66"/>
      <c r="J71" s="69">
        <v>2014</v>
      </c>
      <c r="K71" s="42">
        <f t="shared" si="7"/>
        <v>0.12020405023066338</v>
      </c>
      <c r="L71" s="42">
        <f t="shared" si="6"/>
        <v>-0.14401764715855014</v>
      </c>
      <c r="M71" s="42">
        <f t="shared" si="6"/>
        <v>-0.20833229773512962</v>
      </c>
      <c r="N71" s="42">
        <f t="shared" si="6"/>
        <v>8.6305382060130054E-2</v>
      </c>
      <c r="O71" s="42">
        <f t="shared" si="6"/>
        <v>2.1814100041829487E-2</v>
      </c>
      <c r="P71" s="45"/>
    </row>
    <row r="72" spans="2:16" x14ac:dyDescent="0.25">
      <c r="B72" s="63"/>
      <c r="C72" s="69">
        <v>2015</v>
      </c>
      <c r="D72" s="33">
        <v>404.66988740999989</v>
      </c>
      <c r="E72" s="33">
        <v>234.36608640999995</v>
      </c>
      <c r="F72" s="33">
        <v>0.18403295999999997</v>
      </c>
      <c r="G72" s="33">
        <v>87.573239920000006</v>
      </c>
      <c r="H72" s="33">
        <v>727.21878671999991</v>
      </c>
      <c r="I72" s="73"/>
      <c r="J72" s="69">
        <v>2015</v>
      </c>
      <c r="K72" s="42">
        <f t="shared" si="7"/>
        <v>6.6555606849929783E-2</v>
      </c>
      <c r="L72" s="42">
        <f t="shared" si="6"/>
        <v>5.8556540858457407E-2</v>
      </c>
      <c r="M72" s="42">
        <f t="shared" si="6"/>
        <v>1.6503224821585309</v>
      </c>
      <c r="N72" s="42">
        <f t="shared" si="6"/>
        <v>-0.44753954545754737</v>
      </c>
      <c r="O72" s="42">
        <f t="shared" si="6"/>
        <v>-4.2918630769933741E-2</v>
      </c>
      <c r="P72" s="45"/>
    </row>
    <row r="73" spans="2:16" x14ac:dyDescent="0.25">
      <c r="B73" s="63"/>
      <c r="C73" s="69">
        <v>2016</v>
      </c>
      <c r="D73" s="70">
        <v>356.27358233000007</v>
      </c>
      <c r="E73" s="70">
        <v>210.11535669999998</v>
      </c>
      <c r="F73" s="70">
        <v>0.16697198999999999</v>
      </c>
      <c r="G73" s="70">
        <v>78.285040770000023</v>
      </c>
      <c r="H73" s="33">
        <v>645.03815679000013</v>
      </c>
      <c r="I73" s="73"/>
      <c r="J73" s="69">
        <v>2016</v>
      </c>
      <c r="K73" s="42">
        <f t="shared" si="7"/>
        <v>-0.11959453022252209</v>
      </c>
      <c r="L73" s="42">
        <f t="shared" si="6"/>
        <v>-0.10347371533770355</v>
      </c>
      <c r="M73" s="42">
        <f t="shared" si="6"/>
        <v>-9.2706056567258277E-2</v>
      </c>
      <c r="N73" s="42">
        <f t="shared" si="6"/>
        <v>-0.10606207054215355</v>
      </c>
      <c r="O73" s="42">
        <f t="shared" si="6"/>
        <v>-0.11300674766759244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2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32" t="s">
        <v>42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7" t="s">
        <v>98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ht="15" customHeight="1" x14ac:dyDescent="0.25">
      <c r="B8" s="29"/>
      <c r="C8" s="161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73.5 millones por tributos internos, cifra superior en 32.6% respecto a lo recaudado en el mismo periodo del 2015. Es así que se recaudaron S/ 49.0 millones por Impuesto a la Renta, S/ 9.9 millones por Impuesto a la producción y el Consumo y solo S/ 14.6 millones por otros conceptos.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8" t="s">
        <v>32</v>
      </c>
      <c r="F10" s="138"/>
      <c r="G10" s="138"/>
      <c r="H10" s="138"/>
      <c r="I10" s="138"/>
      <c r="J10" s="138"/>
      <c r="K10" s="138"/>
      <c r="L10" s="138"/>
      <c r="M10" s="138"/>
      <c r="N10" s="10"/>
      <c r="O10" s="10"/>
      <c r="P10" s="45"/>
    </row>
    <row r="11" spans="2:24" ht="15" customHeight="1" x14ac:dyDescent="0.25">
      <c r="B11" s="30"/>
      <c r="C11" s="10"/>
      <c r="D11" s="10"/>
      <c r="E11" s="139"/>
      <c r="F11" s="139"/>
      <c r="G11" s="139"/>
      <c r="H11" s="139"/>
      <c r="I11" s="139"/>
      <c r="J11" s="139"/>
      <c r="K11" s="139"/>
      <c r="L11" s="139"/>
      <c r="M11" s="139"/>
      <c r="N11" s="10"/>
      <c r="O11" s="10"/>
      <c r="P11" s="45"/>
    </row>
    <row r="12" spans="2:24" x14ac:dyDescent="0.25">
      <c r="B12" s="30"/>
      <c r="C12" s="10"/>
      <c r="D12" s="10"/>
      <c r="E12" s="140" t="s">
        <v>33</v>
      </c>
      <c r="F12" s="141"/>
      <c r="G12" s="142"/>
      <c r="H12" s="146">
        <v>2016</v>
      </c>
      <c r="I12" s="146"/>
      <c r="J12" s="146">
        <v>2015</v>
      </c>
      <c r="K12" s="146"/>
      <c r="L12" s="147" t="s">
        <v>29</v>
      </c>
      <c r="M12" s="147"/>
      <c r="N12" s="10"/>
      <c r="O12" s="10"/>
      <c r="P12" s="45"/>
    </row>
    <row r="13" spans="2:24" x14ac:dyDescent="0.25">
      <c r="B13" s="30"/>
      <c r="C13" s="10"/>
      <c r="D13" s="10"/>
      <c r="E13" s="143"/>
      <c r="F13" s="144"/>
      <c r="G13" s="145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9" t="s">
        <v>0</v>
      </c>
      <c r="F14" s="149"/>
      <c r="G14" s="149"/>
      <c r="H14" s="32">
        <v>49.045132519999996</v>
      </c>
      <c r="I14" s="27">
        <f>+H14/H$21</f>
        <v>0.66703742332119009</v>
      </c>
      <c r="J14" s="32">
        <v>35.619087579999999</v>
      </c>
      <c r="K14" s="27">
        <f>+J14/J$21</f>
        <v>0.64245792797071555</v>
      </c>
      <c r="L14" s="35">
        <f>+H14-J14</f>
        <v>13.426044939999997</v>
      </c>
      <c r="M14" s="27">
        <f>+H14/J14-1</f>
        <v>0.3769339938830627</v>
      </c>
      <c r="N14" s="10"/>
      <c r="O14" s="10"/>
      <c r="P14" s="45"/>
    </row>
    <row r="15" spans="2:24" x14ac:dyDescent="0.25">
      <c r="B15" s="30"/>
      <c r="C15" s="10"/>
      <c r="D15" s="10"/>
      <c r="E15" s="157" t="s">
        <v>24</v>
      </c>
      <c r="F15" s="157"/>
      <c r="G15" s="157"/>
      <c r="H15" s="33">
        <v>28.830672109999998</v>
      </c>
      <c r="I15" s="42">
        <f t="shared" ref="I15:K21" si="0">+H15/H$21</f>
        <v>0.39211102608460235</v>
      </c>
      <c r="J15" s="33">
        <v>19.26886906</v>
      </c>
      <c r="K15" s="42">
        <f t="shared" si="0"/>
        <v>0.34755066824276665</v>
      </c>
      <c r="L15" s="33">
        <f t="shared" ref="L15:L21" si="1">+H15-J15</f>
        <v>9.5618030499999982</v>
      </c>
      <c r="M15" s="42">
        <f t="shared" ref="M15:M21" si="2">+H15/J15-1</f>
        <v>0.49623063088062724</v>
      </c>
      <c r="N15" s="10"/>
      <c r="O15" s="10"/>
      <c r="P15" s="45"/>
    </row>
    <row r="16" spans="2:24" x14ac:dyDescent="0.25">
      <c r="B16" s="30"/>
      <c r="C16" s="10"/>
      <c r="D16" s="10"/>
      <c r="E16" s="157" t="s">
        <v>25</v>
      </c>
      <c r="F16" s="157"/>
      <c r="G16" s="157"/>
      <c r="H16" s="33">
        <v>4.0813746399999999</v>
      </c>
      <c r="I16" s="42">
        <f t="shared" si="0"/>
        <v>5.5508660770034142E-2</v>
      </c>
      <c r="J16" s="33">
        <v>3.5879048200000003</v>
      </c>
      <c r="K16" s="42">
        <f t="shared" si="0"/>
        <v>6.4714681173013447E-2</v>
      </c>
      <c r="L16" s="33">
        <f t="shared" si="1"/>
        <v>0.49346981999999961</v>
      </c>
      <c r="M16" s="42">
        <f t="shared" si="2"/>
        <v>0.13753704313705839</v>
      </c>
      <c r="N16" s="10"/>
      <c r="O16" s="10"/>
      <c r="P16" s="45"/>
    </row>
    <row r="17" spans="2:16" x14ac:dyDescent="0.25">
      <c r="B17" s="30"/>
      <c r="C17" s="10"/>
      <c r="D17" s="10"/>
      <c r="E17" s="149" t="s">
        <v>31</v>
      </c>
      <c r="F17" s="149"/>
      <c r="G17" s="149"/>
      <c r="H17" s="32">
        <v>9.867881210000002</v>
      </c>
      <c r="I17" s="27">
        <f t="shared" si="0"/>
        <v>0.13420793701136052</v>
      </c>
      <c r="J17" s="32">
        <v>8.3154146000000004</v>
      </c>
      <c r="K17" s="27">
        <f t="shared" si="0"/>
        <v>0.14998430327937773</v>
      </c>
      <c r="L17" s="35">
        <f t="shared" si="1"/>
        <v>1.5524666100000015</v>
      </c>
      <c r="M17" s="27">
        <f t="shared" si="2"/>
        <v>0.18669743899480395</v>
      </c>
      <c r="N17" s="10"/>
      <c r="O17" s="10"/>
      <c r="P17" s="45"/>
    </row>
    <row r="18" spans="2:16" x14ac:dyDescent="0.25">
      <c r="B18" s="30"/>
      <c r="C18" s="10"/>
      <c r="D18" s="10"/>
      <c r="E18" s="157" t="s">
        <v>10</v>
      </c>
      <c r="F18" s="157"/>
      <c r="G18" s="157"/>
      <c r="H18" s="34">
        <v>9.867881210000002</v>
      </c>
      <c r="I18" s="24">
        <f t="shared" si="0"/>
        <v>0.13420793701136052</v>
      </c>
      <c r="J18" s="34">
        <v>8.305288599999999</v>
      </c>
      <c r="K18" s="24">
        <f t="shared" si="0"/>
        <v>0.14980166162793113</v>
      </c>
      <c r="L18" s="36">
        <f t="shared" si="1"/>
        <v>1.5625926100000029</v>
      </c>
      <c r="M18" s="24">
        <f t="shared" si="2"/>
        <v>0.18814428796610438</v>
      </c>
      <c r="N18" s="10"/>
      <c r="O18" s="10"/>
      <c r="P18" s="45"/>
    </row>
    <row r="19" spans="2:16" x14ac:dyDescent="0.25">
      <c r="B19" s="30"/>
      <c r="C19" s="10"/>
      <c r="D19" s="10"/>
      <c r="E19" s="157" t="s">
        <v>11</v>
      </c>
      <c r="F19" s="157"/>
      <c r="G19" s="157"/>
      <c r="H19" s="34">
        <v>0</v>
      </c>
      <c r="I19" s="24">
        <f t="shared" si="0"/>
        <v>0</v>
      </c>
      <c r="J19" s="34">
        <v>1.0126E-2</v>
      </c>
      <c r="K19" s="24">
        <f t="shared" si="0"/>
        <v>1.8264165144657714E-4</v>
      </c>
      <c r="L19" s="36">
        <f t="shared" si="1"/>
        <v>-1.0126E-2</v>
      </c>
      <c r="M19" s="24">
        <f t="shared" si="2"/>
        <v>-1</v>
      </c>
      <c r="N19" s="10"/>
      <c r="O19" s="10"/>
      <c r="P19" s="45"/>
    </row>
    <row r="20" spans="2:16" x14ac:dyDescent="0.25">
      <c r="B20" s="30"/>
      <c r="C20" s="10"/>
      <c r="D20" s="10"/>
      <c r="E20" s="149" t="s">
        <v>12</v>
      </c>
      <c r="F20" s="149"/>
      <c r="G20" s="149"/>
      <c r="H20" s="32">
        <v>14.613794219999999</v>
      </c>
      <c r="I20" s="27">
        <f t="shared" si="0"/>
        <v>0.19875463966744933</v>
      </c>
      <c r="J20" s="32">
        <v>11.507396859999997</v>
      </c>
      <c r="K20" s="27">
        <f t="shared" si="0"/>
        <v>0.20755776874990675</v>
      </c>
      <c r="L20" s="35">
        <f t="shared" si="1"/>
        <v>3.1063973600000025</v>
      </c>
      <c r="M20" s="27">
        <f t="shared" si="2"/>
        <v>0.2699478776818689</v>
      </c>
      <c r="N20" s="10"/>
      <c r="O20" s="10"/>
      <c r="P20" s="45"/>
    </row>
    <row r="21" spans="2:16" x14ac:dyDescent="0.25">
      <c r="B21" s="30"/>
      <c r="C21" s="10"/>
      <c r="D21" s="10"/>
      <c r="E21" s="150" t="s">
        <v>16</v>
      </c>
      <c r="F21" s="151"/>
      <c r="G21" s="152"/>
      <c r="H21" s="57">
        <v>73.526807950000006</v>
      </c>
      <c r="I21" s="25">
        <f t="shared" si="0"/>
        <v>1</v>
      </c>
      <c r="J21" s="57">
        <v>55.441899039999996</v>
      </c>
      <c r="K21" s="25">
        <f t="shared" si="0"/>
        <v>1</v>
      </c>
      <c r="L21" s="58">
        <f t="shared" si="1"/>
        <v>18.08490891000001</v>
      </c>
      <c r="M21" s="25">
        <f t="shared" si="2"/>
        <v>0.32619569717394037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32" t="s">
        <v>30</v>
      </c>
      <c r="F23" s="132"/>
      <c r="G23" s="132"/>
      <c r="H23" s="132"/>
      <c r="I23" s="132"/>
      <c r="J23" s="132"/>
      <c r="K23" s="132"/>
      <c r="L23" s="132"/>
      <c r="M23" s="132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61" t="str">
        <f>+CONCATENATE("En el año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año  2016 los impuestos a la producción y consumo representaron  13.4% del total recaudado, casi en su totalidad por el Impuesto General a las Ventas (IGV). Mientras que el Impuesto a la Renta de Tercera Categoría Alcanzó una participación de 39.2% y el Impuesto de Quinta Categoría de 5.6%, entre las principales.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5"/>
    </row>
    <row r="29" spans="2:16" x14ac:dyDescent="0.25">
      <c r="B29" s="3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5"/>
    </row>
    <row r="30" spans="2:16" x14ac:dyDescent="0.25">
      <c r="B30" s="30"/>
      <c r="C30" s="10"/>
      <c r="D30" s="10"/>
      <c r="E30" s="138" t="s">
        <v>32</v>
      </c>
      <c r="F30" s="138"/>
      <c r="G30" s="138"/>
      <c r="H30" s="138"/>
      <c r="I30" s="138"/>
      <c r="J30" s="138"/>
      <c r="K30" s="138"/>
      <c r="L30" s="138"/>
      <c r="M30" s="138"/>
      <c r="N30" s="10"/>
      <c r="O30" s="10"/>
      <c r="P30" s="45"/>
    </row>
    <row r="31" spans="2:16" x14ac:dyDescent="0.25">
      <c r="B31" s="30"/>
      <c r="C31" s="10"/>
      <c r="D31" s="10"/>
      <c r="E31" s="139"/>
      <c r="F31" s="139"/>
      <c r="G31" s="139"/>
      <c r="H31" s="139"/>
      <c r="I31" s="139"/>
      <c r="J31" s="139"/>
      <c r="K31" s="139"/>
      <c r="L31" s="139"/>
      <c r="M31" s="139"/>
      <c r="N31" s="10"/>
      <c r="O31" s="10"/>
      <c r="P31" s="45"/>
    </row>
    <row r="32" spans="2:16" x14ac:dyDescent="0.25">
      <c r="B32" s="30"/>
      <c r="C32" s="10"/>
      <c r="D32" s="10"/>
      <c r="E32" s="140" t="s">
        <v>21</v>
      </c>
      <c r="F32" s="141"/>
      <c r="G32" s="142"/>
      <c r="H32" s="146">
        <v>2016</v>
      </c>
      <c r="I32" s="146"/>
      <c r="J32" s="146">
        <v>2015</v>
      </c>
      <c r="K32" s="146"/>
      <c r="L32" s="147" t="s">
        <v>29</v>
      </c>
      <c r="M32" s="147"/>
      <c r="N32" s="10"/>
      <c r="O32" s="10"/>
      <c r="P32" s="45"/>
    </row>
    <row r="33" spans="2:16" x14ac:dyDescent="0.25">
      <c r="B33" s="30"/>
      <c r="C33" s="10"/>
      <c r="D33" s="10"/>
      <c r="E33" s="153"/>
      <c r="F33" s="154"/>
      <c r="G33" s="155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6" t="s">
        <v>0</v>
      </c>
      <c r="F34" s="136"/>
      <c r="G34" s="136"/>
      <c r="H34" s="56">
        <v>49.045132519999996</v>
      </c>
      <c r="I34" s="54">
        <f>+H34/H$50</f>
        <v>0.6670374233211902</v>
      </c>
      <c r="J34" s="56">
        <v>35.619087579999999</v>
      </c>
      <c r="K34" s="54">
        <f>+J34/J$50</f>
        <v>0.64245792797071555</v>
      </c>
      <c r="L34" s="55">
        <f>+H34-J34</f>
        <v>13.426044939999997</v>
      </c>
      <c r="M34" s="54">
        <f>+H34/J34-1</f>
        <v>0.3769339938830627</v>
      </c>
      <c r="N34" s="10"/>
      <c r="O34" s="10"/>
      <c r="P34" s="45"/>
    </row>
    <row r="35" spans="2:16" x14ac:dyDescent="0.25">
      <c r="B35" s="30"/>
      <c r="C35" s="50"/>
      <c r="D35" s="51"/>
      <c r="E35" s="133" t="s">
        <v>5</v>
      </c>
      <c r="F35" s="133"/>
      <c r="G35" s="133"/>
      <c r="H35" s="52">
        <v>1.5961163799999998</v>
      </c>
      <c r="I35" s="42">
        <f t="shared" ref="I35:K50" si="3">+H35/H$50</f>
        <v>2.1707951487373117E-2</v>
      </c>
      <c r="J35" s="52">
        <v>1.2731283499999999</v>
      </c>
      <c r="K35" s="42">
        <f t="shared" si="3"/>
        <v>2.296328899342839E-2</v>
      </c>
      <c r="L35" s="33">
        <f t="shared" ref="L35:L50" si="4">+H35-J35</f>
        <v>0.32298802999999987</v>
      </c>
      <c r="M35" s="42">
        <f t="shared" ref="M35:M50" si="5">+H35/J35-1</f>
        <v>0.25369636140770879</v>
      </c>
      <c r="N35" s="10"/>
      <c r="O35" s="10"/>
      <c r="P35" s="45"/>
    </row>
    <row r="36" spans="2:16" x14ac:dyDescent="0.25">
      <c r="B36" s="30"/>
      <c r="C36" s="50"/>
      <c r="D36" s="51"/>
      <c r="E36" s="133" t="s">
        <v>6</v>
      </c>
      <c r="F36" s="133"/>
      <c r="G36" s="133"/>
      <c r="H36" s="52">
        <v>1.3597211100000002</v>
      </c>
      <c r="I36" s="42">
        <f t="shared" si="3"/>
        <v>1.8492861963008696E-2</v>
      </c>
      <c r="J36" s="52">
        <v>1.0072140000000001</v>
      </c>
      <c r="K36" s="42">
        <f t="shared" si="3"/>
        <v>1.8167018400169148E-2</v>
      </c>
      <c r="L36" s="33">
        <f t="shared" si="4"/>
        <v>0.35250711000000012</v>
      </c>
      <c r="M36" s="42">
        <f t="shared" si="5"/>
        <v>0.34998233741786766</v>
      </c>
      <c r="N36" s="10"/>
      <c r="O36" s="10"/>
      <c r="P36" s="45"/>
    </row>
    <row r="37" spans="2:16" x14ac:dyDescent="0.25">
      <c r="B37" s="30"/>
      <c r="C37" s="50"/>
      <c r="D37" s="51"/>
      <c r="E37" s="133" t="s">
        <v>1</v>
      </c>
      <c r="F37" s="133"/>
      <c r="G37" s="133"/>
      <c r="H37" s="52">
        <v>28.830672109999998</v>
      </c>
      <c r="I37" s="42">
        <f t="shared" si="3"/>
        <v>0.39211102608460241</v>
      </c>
      <c r="J37" s="52">
        <v>19.26886906</v>
      </c>
      <c r="K37" s="42">
        <f t="shared" si="3"/>
        <v>0.34755066824276665</v>
      </c>
      <c r="L37" s="33">
        <f t="shared" si="4"/>
        <v>9.5618030499999982</v>
      </c>
      <c r="M37" s="42">
        <f t="shared" si="5"/>
        <v>0.49623063088062724</v>
      </c>
      <c r="N37" s="10"/>
      <c r="O37" s="10"/>
      <c r="P37" s="45"/>
    </row>
    <row r="38" spans="2:16" x14ac:dyDescent="0.25">
      <c r="B38" s="30"/>
      <c r="C38" s="50"/>
      <c r="D38" s="51"/>
      <c r="E38" s="133" t="s">
        <v>4</v>
      </c>
      <c r="F38" s="133"/>
      <c r="G38" s="133"/>
      <c r="H38" s="52">
        <v>1.1446013100000001</v>
      </c>
      <c r="I38" s="42">
        <f t="shared" si="3"/>
        <v>1.5567129077306834E-2</v>
      </c>
      <c r="J38" s="52">
        <v>0.9595013</v>
      </c>
      <c r="K38" s="42">
        <f t="shared" si="3"/>
        <v>1.7306429191895879E-2</v>
      </c>
      <c r="L38" s="33">
        <f t="shared" si="4"/>
        <v>0.18510001000000009</v>
      </c>
      <c r="M38" s="42">
        <f t="shared" si="5"/>
        <v>0.19291272455805952</v>
      </c>
      <c r="N38" s="10"/>
      <c r="O38" s="10"/>
      <c r="P38" s="45"/>
    </row>
    <row r="39" spans="2:16" x14ac:dyDescent="0.25">
      <c r="B39" s="30"/>
      <c r="C39" s="50"/>
      <c r="D39" s="51"/>
      <c r="E39" s="133" t="s">
        <v>2</v>
      </c>
      <c r="F39" s="133"/>
      <c r="G39" s="133"/>
      <c r="H39" s="52">
        <v>4.0813746399999999</v>
      </c>
      <c r="I39" s="42">
        <f t="shared" si="3"/>
        <v>5.5508660770034156E-2</v>
      </c>
      <c r="J39" s="52">
        <v>3.5879048200000003</v>
      </c>
      <c r="K39" s="42">
        <f t="shared" si="3"/>
        <v>6.4714681173013447E-2</v>
      </c>
      <c r="L39" s="33">
        <f t="shared" si="4"/>
        <v>0.49346981999999961</v>
      </c>
      <c r="M39" s="42">
        <f t="shared" si="5"/>
        <v>0.13753704313705839</v>
      </c>
      <c r="N39" s="10"/>
      <c r="O39" s="10"/>
      <c r="P39" s="45"/>
    </row>
    <row r="40" spans="2:16" x14ac:dyDescent="0.25">
      <c r="B40" s="30"/>
      <c r="C40" s="50"/>
      <c r="D40" s="51"/>
      <c r="E40" s="133" t="s">
        <v>7</v>
      </c>
      <c r="F40" s="133"/>
      <c r="G40" s="133"/>
      <c r="H40" s="52">
        <v>0.35007102000000001</v>
      </c>
      <c r="I40" s="42">
        <f t="shared" si="3"/>
        <v>4.761134472722613E-3</v>
      </c>
      <c r="J40" s="52">
        <v>0.22278202</v>
      </c>
      <c r="K40" s="42">
        <f t="shared" si="3"/>
        <v>4.0182970615647226E-3</v>
      </c>
      <c r="L40" s="33">
        <f t="shared" si="4"/>
        <v>0.12728900000000001</v>
      </c>
      <c r="M40" s="42">
        <f t="shared" si="5"/>
        <v>0.57136118974053662</v>
      </c>
      <c r="N40" s="10"/>
      <c r="O40" s="10"/>
      <c r="P40" s="45"/>
    </row>
    <row r="41" spans="2:16" x14ac:dyDescent="0.25">
      <c r="B41" s="30"/>
      <c r="C41" s="50"/>
      <c r="D41" s="51"/>
      <c r="E41" s="133" t="s">
        <v>3</v>
      </c>
      <c r="F41" s="133"/>
      <c r="G41" s="133"/>
      <c r="H41" s="52">
        <v>4.7958641600000007</v>
      </c>
      <c r="I41" s="42">
        <f t="shared" si="3"/>
        <v>6.5226062353492958E-2</v>
      </c>
      <c r="J41" s="52">
        <v>3.6107212800000004</v>
      </c>
      <c r="K41" s="42">
        <f t="shared" si="3"/>
        <v>6.5126219384998907E-2</v>
      </c>
      <c r="L41" s="33">
        <f t="shared" si="4"/>
        <v>1.1851428800000003</v>
      </c>
      <c r="M41" s="42">
        <f t="shared" si="5"/>
        <v>0.3282288462874654</v>
      </c>
      <c r="N41" s="10"/>
      <c r="O41" s="10"/>
      <c r="P41" s="45"/>
    </row>
    <row r="42" spans="2:16" x14ac:dyDescent="0.25">
      <c r="B42" s="30"/>
      <c r="C42" s="50"/>
      <c r="D42" s="51"/>
      <c r="E42" s="133" t="s">
        <v>37</v>
      </c>
      <c r="F42" s="133"/>
      <c r="G42" s="133"/>
      <c r="H42" s="52">
        <v>4.4396310200000002</v>
      </c>
      <c r="I42" s="42">
        <f t="shared" si="3"/>
        <v>6.0381120080978581E-2</v>
      </c>
      <c r="J42" s="52">
        <v>3.92821029</v>
      </c>
      <c r="K42" s="42">
        <f t="shared" si="3"/>
        <v>7.0852736973635963E-2</v>
      </c>
      <c r="L42" s="33">
        <f t="shared" si="4"/>
        <v>0.51142073000000021</v>
      </c>
      <c r="M42" s="42">
        <f t="shared" si="5"/>
        <v>0.13019179021599681</v>
      </c>
      <c r="N42" s="10"/>
      <c r="O42" s="10"/>
      <c r="P42" s="45"/>
    </row>
    <row r="43" spans="2:16" x14ac:dyDescent="0.25">
      <c r="B43" s="30"/>
      <c r="C43" s="50"/>
      <c r="D43" s="51"/>
      <c r="E43" s="133" t="s">
        <v>8</v>
      </c>
      <c r="F43" s="133"/>
      <c r="G43" s="133"/>
      <c r="H43" s="52">
        <v>2.4470807699999995</v>
      </c>
      <c r="I43" s="42">
        <f t="shared" si="3"/>
        <v>3.3281477031670864E-2</v>
      </c>
      <c r="J43" s="52">
        <v>1.7607564600000003</v>
      </c>
      <c r="K43" s="42">
        <f t="shared" si="3"/>
        <v>3.1758588549242461E-2</v>
      </c>
      <c r="L43" s="33">
        <f t="shared" si="4"/>
        <v>0.68632430999999916</v>
      </c>
      <c r="M43" s="42">
        <f t="shared" si="5"/>
        <v>0.38978946015055316</v>
      </c>
      <c r="N43" s="10"/>
      <c r="O43" s="10"/>
      <c r="P43" s="45"/>
    </row>
    <row r="44" spans="2:16" x14ac:dyDescent="0.25">
      <c r="B44" s="30"/>
      <c r="C44" s="48"/>
      <c r="D44" s="49"/>
      <c r="E44" s="136" t="s">
        <v>9</v>
      </c>
      <c r="F44" s="136"/>
      <c r="G44" s="136"/>
      <c r="H44" s="56">
        <v>9.867881210000002</v>
      </c>
      <c r="I44" s="54">
        <f t="shared" si="3"/>
        <v>0.13420793701136052</v>
      </c>
      <c r="J44" s="56">
        <v>8.3154146000000004</v>
      </c>
      <c r="K44" s="54">
        <f t="shared" si="3"/>
        <v>0.14998430327937773</v>
      </c>
      <c r="L44" s="55">
        <f t="shared" si="4"/>
        <v>1.5524666100000015</v>
      </c>
      <c r="M44" s="54">
        <f t="shared" si="5"/>
        <v>0.18669743899480395</v>
      </c>
      <c r="N44" s="10"/>
      <c r="O44" s="10"/>
      <c r="P44" s="45"/>
    </row>
    <row r="45" spans="2:16" x14ac:dyDescent="0.25">
      <c r="B45" s="30"/>
      <c r="C45" s="50"/>
      <c r="D45" s="51"/>
      <c r="E45" s="133" t="s">
        <v>17</v>
      </c>
      <c r="F45" s="133"/>
      <c r="G45" s="133"/>
      <c r="H45" s="52">
        <v>9.867881210000002</v>
      </c>
      <c r="I45" s="42">
        <f t="shared" si="3"/>
        <v>0.13420793701136052</v>
      </c>
      <c r="J45" s="52">
        <v>8.305288599999999</v>
      </c>
      <c r="K45" s="42">
        <f t="shared" si="3"/>
        <v>0.14980166162793113</v>
      </c>
      <c r="L45" s="33">
        <f t="shared" si="4"/>
        <v>1.5625926100000029</v>
      </c>
      <c r="M45" s="42">
        <f t="shared" si="5"/>
        <v>0.18814428796610438</v>
      </c>
      <c r="N45" s="10"/>
      <c r="O45" s="10"/>
      <c r="P45" s="45"/>
    </row>
    <row r="46" spans="2:16" x14ac:dyDescent="0.25">
      <c r="B46" s="30"/>
      <c r="C46" s="50"/>
      <c r="D46" s="51"/>
      <c r="E46" s="133" t="s">
        <v>18</v>
      </c>
      <c r="F46" s="133"/>
      <c r="G46" s="133"/>
      <c r="H46" s="52">
        <v>0</v>
      </c>
      <c r="I46" s="42">
        <f t="shared" si="3"/>
        <v>0</v>
      </c>
      <c r="J46" s="52">
        <v>1.0126E-2</v>
      </c>
      <c r="K46" s="42">
        <f t="shared" si="3"/>
        <v>1.8264165144657714E-4</v>
      </c>
      <c r="L46" s="33">
        <f t="shared" si="4"/>
        <v>-1.0126E-2</v>
      </c>
      <c r="M46" s="42">
        <f t="shared" si="5"/>
        <v>-1</v>
      </c>
      <c r="N46" s="10"/>
      <c r="O46" s="10"/>
      <c r="P46" s="45"/>
    </row>
    <row r="47" spans="2:16" x14ac:dyDescent="0.25">
      <c r="B47" s="30"/>
      <c r="C47" s="50"/>
      <c r="D47" s="51"/>
      <c r="E47" s="133" t="s">
        <v>38</v>
      </c>
      <c r="F47" s="133"/>
      <c r="G47" s="133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33" t="s">
        <v>39</v>
      </c>
      <c r="F48" s="133"/>
      <c r="G48" s="133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34" t="s">
        <v>12</v>
      </c>
      <c r="F49" s="134"/>
      <c r="G49" s="134"/>
      <c r="H49" s="53">
        <v>14.613794219999999</v>
      </c>
      <c r="I49" s="54">
        <f t="shared" si="3"/>
        <v>0.19875463966744936</v>
      </c>
      <c r="J49" s="53">
        <v>11.507396859999997</v>
      </c>
      <c r="K49" s="54">
        <f t="shared" si="3"/>
        <v>0.20755776874990675</v>
      </c>
      <c r="L49" s="55">
        <f t="shared" si="4"/>
        <v>3.1063973600000025</v>
      </c>
      <c r="M49" s="54">
        <f t="shared" si="5"/>
        <v>0.2699478776818689</v>
      </c>
      <c r="N49" s="10"/>
      <c r="O49" s="10"/>
      <c r="P49" s="45"/>
    </row>
    <row r="50" spans="2:16" x14ac:dyDescent="0.25">
      <c r="B50" s="30"/>
      <c r="C50" s="48"/>
      <c r="D50" s="49"/>
      <c r="E50" s="135" t="s">
        <v>36</v>
      </c>
      <c r="F50" s="135"/>
      <c r="G50" s="135"/>
      <c r="H50" s="59">
        <f>+H34+H44+H49</f>
        <v>73.526807949999991</v>
      </c>
      <c r="I50" s="60">
        <f t="shared" si="3"/>
        <v>1</v>
      </c>
      <c r="J50" s="59">
        <f>+J34+J44+J49</f>
        <v>55.441899039999996</v>
      </c>
      <c r="K50" s="60">
        <f t="shared" si="3"/>
        <v>1</v>
      </c>
      <c r="L50" s="61">
        <f t="shared" si="4"/>
        <v>18.084908909999996</v>
      </c>
      <c r="M50" s="60">
        <f t="shared" si="5"/>
        <v>0.32619569717394015</v>
      </c>
      <c r="N50" s="10"/>
      <c r="O50" s="10"/>
      <c r="P50" s="45"/>
    </row>
    <row r="51" spans="2:16" x14ac:dyDescent="0.25">
      <c r="B51" s="30"/>
      <c r="C51" s="50"/>
      <c r="D51" s="51"/>
      <c r="E51" s="132" t="s">
        <v>30</v>
      </c>
      <c r="F51" s="132"/>
      <c r="G51" s="132"/>
      <c r="H51" s="132"/>
      <c r="I51" s="132"/>
      <c r="J51" s="132"/>
      <c r="K51" s="132"/>
      <c r="L51" s="132"/>
      <c r="M51" s="132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61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mayor en comparación del año 2015. Mientras que el IGV habría alcanzado los S/ ",FIXED(E73,1)," millones un ",FIXED(L73*100,1),"% menos respecto al año 2015.")</f>
        <v>En esta región se habría recaudado en el 2016 unos  S/ 73.5 millones, con lo que registraría un aumento de 32.6% respecto al año anterior. El Impuesto a la Renta recaudado sería de S/ 49.0 millones un 37.7% mayor en comparación del año 2015. Mientras que el IGV habría alcanzado los S/ 9.9 millones un 18.8% menos respecto al año 2015.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5"/>
    </row>
    <row r="57" spans="2:16" x14ac:dyDescent="0.25">
      <c r="B57" s="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5"/>
    </row>
    <row r="58" spans="2:16" x14ac:dyDescent="0.25">
      <c r="B58" s="30"/>
      <c r="C58" s="131" t="s">
        <v>43</v>
      </c>
      <c r="D58" s="131"/>
      <c r="E58" s="131"/>
      <c r="F58" s="131"/>
      <c r="G58" s="131"/>
      <c r="H58" s="131"/>
      <c r="I58" s="66"/>
      <c r="J58" s="131" t="s">
        <v>45</v>
      </c>
      <c r="K58" s="131"/>
      <c r="L58" s="131"/>
      <c r="M58" s="131"/>
      <c r="N58" s="131"/>
      <c r="O58" s="131"/>
      <c r="P58" s="45"/>
    </row>
    <row r="59" spans="2:16" x14ac:dyDescent="0.25">
      <c r="B59" s="30"/>
      <c r="C59" s="131" t="s">
        <v>26</v>
      </c>
      <c r="D59" s="131"/>
      <c r="E59" s="131"/>
      <c r="F59" s="131"/>
      <c r="G59" s="131"/>
      <c r="H59" s="131"/>
      <c r="I59" s="66"/>
      <c r="J59" s="131" t="s">
        <v>44</v>
      </c>
      <c r="K59" s="131"/>
      <c r="L59" s="131"/>
      <c r="M59" s="131"/>
      <c r="N59" s="131"/>
      <c r="O59" s="131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7.2778545399999999</v>
      </c>
      <c r="E61" s="33">
        <v>2.3179887100000003</v>
      </c>
      <c r="F61" s="33">
        <v>9.4690999999999997E-2</v>
      </c>
      <c r="G61" s="33">
        <v>2.6340303099999995</v>
      </c>
      <c r="H61" s="33">
        <v>12.359387079999999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10.483217759999999</v>
      </c>
      <c r="E62" s="33">
        <v>3.18241365</v>
      </c>
      <c r="F62" s="33">
        <v>0.11141200000000001</v>
      </c>
      <c r="G62" s="33">
        <v>3.0801849099999998</v>
      </c>
      <c r="H62" s="33">
        <v>16.925805950000001</v>
      </c>
      <c r="I62" s="66"/>
      <c r="J62" s="69">
        <v>2005</v>
      </c>
      <c r="K62" s="42">
        <f>+D62/D61-1</f>
        <v>0.4404269420861493</v>
      </c>
      <c r="L62" s="42">
        <f t="shared" ref="L62:O73" si="6">+E62/E61-1</f>
        <v>0.37292025464610634</v>
      </c>
      <c r="M62" s="42">
        <f t="shared" si="6"/>
        <v>0.17658489191158622</v>
      </c>
      <c r="N62" s="42">
        <f t="shared" si="6"/>
        <v>0.16938096661461732</v>
      </c>
      <c r="O62" s="42">
        <f t="shared" si="6"/>
        <v>0.36946968651782064</v>
      </c>
      <c r="P62" s="45"/>
    </row>
    <row r="63" spans="2:16" x14ac:dyDescent="0.25">
      <c r="B63" s="30"/>
      <c r="C63" s="69">
        <v>2006</v>
      </c>
      <c r="D63" s="33">
        <v>14.52693603</v>
      </c>
      <c r="E63" s="33">
        <v>3.82170868</v>
      </c>
      <c r="F63" s="33">
        <v>0.11117400000000001</v>
      </c>
      <c r="G63" s="33">
        <v>3.0423266399999997</v>
      </c>
      <c r="H63" s="33">
        <v>21.536239089999999</v>
      </c>
      <c r="I63" s="66"/>
      <c r="J63" s="69">
        <v>2006</v>
      </c>
      <c r="K63" s="42">
        <f t="shared" ref="K63:K73" si="7">+D63/D62-1</f>
        <v>0.38573254534779422</v>
      </c>
      <c r="L63" s="42">
        <f t="shared" si="6"/>
        <v>0.20088370033229341</v>
      </c>
      <c r="M63" s="42">
        <f t="shared" si="6"/>
        <v>-2.1362151294295195E-3</v>
      </c>
      <c r="N63" s="42">
        <f t="shared" si="6"/>
        <v>-1.2290908210442542E-2</v>
      </c>
      <c r="O63" s="42">
        <f t="shared" si="6"/>
        <v>0.27239075962583614</v>
      </c>
      <c r="P63" s="45"/>
    </row>
    <row r="64" spans="2:16" x14ac:dyDescent="0.25">
      <c r="B64" s="30"/>
      <c r="C64" s="69">
        <v>2007</v>
      </c>
      <c r="D64" s="33">
        <v>18.008848069999999</v>
      </c>
      <c r="E64" s="33">
        <v>4.8034993700000008</v>
      </c>
      <c r="F64" s="33">
        <v>0.10978897999999999</v>
      </c>
      <c r="G64" s="33">
        <v>3.7989773499999995</v>
      </c>
      <c r="H64" s="33">
        <v>26.721113770000009</v>
      </c>
      <c r="I64" s="66"/>
      <c r="J64" s="69">
        <v>2007</v>
      </c>
      <c r="K64" s="42">
        <f t="shared" si="7"/>
        <v>0.23968660926222851</v>
      </c>
      <c r="L64" s="42">
        <f t="shared" si="6"/>
        <v>0.25689835940085337</v>
      </c>
      <c r="M64" s="42">
        <f t="shared" si="6"/>
        <v>-1.2458128699156412E-2</v>
      </c>
      <c r="N64" s="42">
        <f t="shared" si="6"/>
        <v>0.24870791323051344</v>
      </c>
      <c r="O64" s="42">
        <f t="shared" si="6"/>
        <v>0.24075116636346783</v>
      </c>
      <c r="P64" s="45"/>
    </row>
    <row r="65" spans="2:16" x14ac:dyDescent="0.25">
      <c r="B65" s="30"/>
      <c r="C65" s="69">
        <v>2008</v>
      </c>
      <c r="D65" s="33">
        <v>21.80741038</v>
      </c>
      <c r="E65" s="33">
        <v>4.9664689399999995</v>
      </c>
      <c r="F65" s="33">
        <v>0.103074</v>
      </c>
      <c r="G65" s="33">
        <v>3.8681255499999994</v>
      </c>
      <c r="H65" s="33">
        <v>30.745078869999997</v>
      </c>
      <c r="I65" s="66"/>
      <c r="J65" s="69">
        <v>2008</v>
      </c>
      <c r="K65" s="42">
        <f t="shared" si="7"/>
        <v>0.21092755601219304</v>
      </c>
      <c r="L65" s="42">
        <f t="shared" si="6"/>
        <v>3.3927259576178148E-2</v>
      </c>
      <c r="M65" s="42">
        <f t="shared" si="6"/>
        <v>-6.1162604844311241E-2</v>
      </c>
      <c r="N65" s="42">
        <f t="shared" si="6"/>
        <v>1.8201793174681624E-2</v>
      </c>
      <c r="O65" s="42">
        <f t="shared" si="6"/>
        <v>0.15059121916234353</v>
      </c>
      <c r="P65" s="45"/>
    </row>
    <row r="66" spans="2:16" x14ac:dyDescent="0.25">
      <c r="B66" s="30"/>
      <c r="C66" s="69">
        <v>2009</v>
      </c>
      <c r="D66" s="33">
        <v>24.253558779999999</v>
      </c>
      <c r="E66" s="33">
        <v>5.2521704800000002</v>
      </c>
      <c r="F66" s="33">
        <v>7.6299999999999993E-2</v>
      </c>
      <c r="G66" s="33">
        <v>5.13735535</v>
      </c>
      <c r="H66" s="33">
        <v>34.719384609999999</v>
      </c>
      <c r="I66" s="66"/>
      <c r="J66" s="69">
        <v>2009</v>
      </c>
      <c r="K66" s="42">
        <f t="shared" si="7"/>
        <v>0.11217051256317023</v>
      </c>
      <c r="L66" s="42">
        <f t="shared" si="6"/>
        <v>5.7526090156118093E-2</v>
      </c>
      <c r="M66" s="42">
        <f t="shared" si="6"/>
        <v>-0.25975512738420947</v>
      </c>
      <c r="N66" s="42">
        <f t="shared" si="6"/>
        <v>0.32812528538532071</v>
      </c>
      <c r="O66" s="42">
        <f t="shared" si="6"/>
        <v>0.12926640249662835</v>
      </c>
      <c r="P66" s="45"/>
    </row>
    <row r="67" spans="2:16" x14ac:dyDescent="0.25">
      <c r="B67" s="30"/>
      <c r="C67" s="69">
        <v>2010</v>
      </c>
      <c r="D67" s="33">
        <v>27.246693820000004</v>
      </c>
      <c r="E67" s="33">
        <v>7.9012913099999995</v>
      </c>
      <c r="F67" s="33">
        <v>7.0180999999999993E-2</v>
      </c>
      <c r="G67" s="33">
        <v>4.6751509200000001</v>
      </c>
      <c r="H67" s="33">
        <v>39.893317050000007</v>
      </c>
      <c r="I67" s="66"/>
      <c r="J67" s="69">
        <v>2010</v>
      </c>
      <c r="K67" s="42">
        <f t="shared" si="7"/>
        <v>0.12341013816364987</v>
      </c>
      <c r="L67" s="42">
        <f t="shared" si="6"/>
        <v>0.50438591818139145</v>
      </c>
      <c r="M67" s="42">
        <f t="shared" si="6"/>
        <v>-8.0196592398427247E-2</v>
      </c>
      <c r="N67" s="42">
        <f t="shared" si="6"/>
        <v>-8.996933217788794E-2</v>
      </c>
      <c r="O67" s="42">
        <f t="shared" si="6"/>
        <v>0.1490214327851247</v>
      </c>
      <c r="P67" s="45"/>
    </row>
    <row r="68" spans="2:16" x14ac:dyDescent="0.25">
      <c r="B68" s="30"/>
      <c r="C68" s="69">
        <v>2011</v>
      </c>
      <c r="D68" s="33">
        <v>31.702783719999999</v>
      </c>
      <c r="E68" s="33">
        <v>6.3146001400000014</v>
      </c>
      <c r="F68" s="33">
        <v>4.3374989999999988E-2</v>
      </c>
      <c r="G68" s="33">
        <v>5.5669482400000003</v>
      </c>
      <c r="H68" s="33">
        <v>43.627707089999994</v>
      </c>
      <c r="I68" s="66"/>
      <c r="J68" s="69">
        <v>2011</v>
      </c>
      <c r="K68" s="42">
        <f t="shared" si="7"/>
        <v>0.16354607753286654</v>
      </c>
      <c r="L68" s="42">
        <f t="shared" si="6"/>
        <v>-0.20081415907193001</v>
      </c>
      <c r="M68" s="42">
        <f t="shared" si="6"/>
        <v>-0.38195537253672662</v>
      </c>
      <c r="N68" s="42">
        <f t="shared" si="6"/>
        <v>0.19075262708310614</v>
      </c>
      <c r="O68" s="42">
        <f t="shared" si="6"/>
        <v>9.3609414211395681E-2</v>
      </c>
      <c r="P68" s="45"/>
    </row>
    <row r="69" spans="2:16" x14ac:dyDescent="0.25">
      <c r="B69" s="62"/>
      <c r="C69" s="69">
        <v>2012</v>
      </c>
      <c r="D69" s="33">
        <v>41.422105259999995</v>
      </c>
      <c r="E69" s="33">
        <v>5.5920599400000013</v>
      </c>
      <c r="F69" s="33">
        <v>7.7430000000000008E-3</v>
      </c>
      <c r="G69" s="33">
        <v>7.2124866799999996</v>
      </c>
      <c r="H69" s="33">
        <v>54.234394879999996</v>
      </c>
      <c r="I69" s="66"/>
      <c r="J69" s="69">
        <v>2012</v>
      </c>
      <c r="K69" s="42">
        <f t="shared" si="7"/>
        <v>0.30657628130833414</v>
      </c>
      <c r="L69" s="42">
        <f t="shared" si="6"/>
        <v>-0.11442374560236213</v>
      </c>
      <c r="M69" s="42">
        <f t="shared" si="6"/>
        <v>-0.8214869905445511</v>
      </c>
      <c r="N69" s="42">
        <f t="shared" si="6"/>
        <v>0.29559075620218067</v>
      </c>
      <c r="O69" s="42">
        <f t="shared" si="6"/>
        <v>0.24311815810350446</v>
      </c>
      <c r="P69" s="45"/>
    </row>
    <row r="70" spans="2:16" x14ac:dyDescent="0.25">
      <c r="B70" s="63"/>
      <c r="C70" s="69">
        <v>2013</v>
      </c>
      <c r="D70" s="33">
        <v>46.358636169999997</v>
      </c>
      <c r="E70" s="33">
        <v>6.1824357800000014</v>
      </c>
      <c r="F70" s="33">
        <v>0</v>
      </c>
      <c r="G70" s="33">
        <v>10.701139459999998</v>
      </c>
      <c r="H70" s="33">
        <v>63.242211410000003</v>
      </c>
      <c r="I70" s="66"/>
      <c r="J70" s="69">
        <v>2013</v>
      </c>
      <c r="K70" s="42">
        <f t="shared" si="7"/>
        <v>0.1191762436750663</v>
      </c>
      <c r="L70" s="42">
        <f t="shared" si="6"/>
        <v>0.10557394704892942</v>
      </c>
      <c r="M70" s="42">
        <f t="shared" si="6"/>
        <v>-1</v>
      </c>
      <c r="N70" s="42">
        <f t="shared" si="6"/>
        <v>0.48369625273262873</v>
      </c>
      <c r="O70" s="42">
        <f t="shared" si="6"/>
        <v>0.16609047726873083</v>
      </c>
      <c r="P70" s="45"/>
    </row>
    <row r="71" spans="2:16" x14ac:dyDescent="0.25">
      <c r="B71" s="63"/>
      <c r="C71" s="69">
        <v>2014</v>
      </c>
      <c r="D71" s="33">
        <v>30.942081840000004</v>
      </c>
      <c r="E71" s="33">
        <v>8.2692244000000006</v>
      </c>
      <c r="F71" s="33">
        <v>1.0000000000000001E-5</v>
      </c>
      <c r="G71" s="33">
        <v>8.1183616199999999</v>
      </c>
      <c r="H71" s="33">
        <v>47.329677860000004</v>
      </c>
      <c r="I71" s="66"/>
      <c r="J71" s="69">
        <v>2014</v>
      </c>
      <c r="K71" s="42">
        <f t="shared" si="7"/>
        <v>-0.33254978152218562</v>
      </c>
      <c r="L71" s="42">
        <f t="shared" si="6"/>
        <v>0.3375350257176466</v>
      </c>
      <c r="M71" s="42" t="e">
        <f t="shared" si="6"/>
        <v>#DIV/0!</v>
      </c>
      <c r="N71" s="42">
        <f t="shared" si="6"/>
        <v>-0.24135540422159851</v>
      </c>
      <c r="O71" s="42">
        <f t="shared" si="6"/>
        <v>-0.25161254161146984</v>
      </c>
      <c r="P71" s="45"/>
    </row>
    <row r="72" spans="2:16" x14ac:dyDescent="0.25">
      <c r="B72" s="63"/>
      <c r="C72" s="69">
        <v>2015</v>
      </c>
      <c r="D72" s="33">
        <v>35.619087580000006</v>
      </c>
      <c r="E72" s="33">
        <v>8.305288599999999</v>
      </c>
      <c r="F72" s="33">
        <v>1.0126E-2</v>
      </c>
      <c r="G72" s="33">
        <v>11.507396859999997</v>
      </c>
      <c r="H72" s="33">
        <v>55.441899039999996</v>
      </c>
      <c r="I72" s="66"/>
      <c r="J72" s="69">
        <v>2015</v>
      </c>
      <c r="K72" s="42">
        <f t="shared" si="7"/>
        <v>0.15115355728759861</v>
      </c>
      <c r="L72" s="42">
        <f t="shared" si="6"/>
        <v>4.3612554522041158E-3</v>
      </c>
      <c r="M72" s="42">
        <f t="shared" si="6"/>
        <v>1011.5999999999999</v>
      </c>
      <c r="N72" s="42">
        <f t="shared" si="6"/>
        <v>0.41745310182425666</v>
      </c>
      <c r="O72" s="42">
        <f t="shared" si="6"/>
        <v>0.17139819129966916</v>
      </c>
      <c r="P72" s="45"/>
    </row>
    <row r="73" spans="2:16" x14ac:dyDescent="0.25">
      <c r="B73" s="63"/>
      <c r="C73" s="69">
        <v>2016</v>
      </c>
      <c r="D73" s="70">
        <v>49.045132519999996</v>
      </c>
      <c r="E73" s="70">
        <v>9.867881210000002</v>
      </c>
      <c r="F73" s="70">
        <v>0</v>
      </c>
      <c r="G73" s="70">
        <v>14.613794219999999</v>
      </c>
      <c r="H73" s="70">
        <v>73.526807950000006</v>
      </c>
      <c r="I73" s="66"/>
      <c r="J73" s="69">
        <v>2016</v>
      </c>
      <c r="K73" s="42">
        <f t="shared" si="7"/>
        <v>0.37693399388306248</v>
      </c>
      <c r="L73" s="42">
        <f t="shared" si="6"/>
        <v>0.18814428796610438</v>
      </c>
      <c r="M73" s="42">
        <f t="shared" si="6"/>
        <v>-1</v>
      </c>
      <c r="N73" s="42">
        <f t="shared" si="6"/>
        <v>0.2699478776818689</v>
      </c>
      <c r="O73" s="42">
        <f t="shared" si="6"/>
        <v>0.32619569717394037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2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32" t="s">
        <v>42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7" t="s">
        <v>99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ht="15" customHeight="1" x14ac:dyDescent="0.25">
      <c r="B8" s="29"/>
      <c r="C8" s="161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105.4 millones por tributos internos, cifra superior en 3.7% respecto a lo recaudado en el mismo periodo del 2015. Es así que se recaudaron S/ 42.6 millones por Impuesto a la Renta, S/ 50.6 millones por Impuesto a la producción y el Consumo y solo S/ 12.3 millones por otros conceptos.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8" t="s">
        <v>32</v>
      </c>
      <c r="F10" s="138"/>
      <c r="G10" s="138"/>
      <c r="H10" s="138"/>
      <c r="I10" s="138"/>
      <c r="J10" s="138"/>
      <c r="K10" s="138"/>
      <c r="L10" s="138"/>
      <c r="M10" s="138"/>
      <c r="N10" s="10"/>
      <c r="O10" s="10"/>
      <c r="P10" s="45"/>
    </row>
    <row r="11" spans="2:24" ht="15" customHeight="1" x14ac:dyDescent="0.25">
      <c r="B11" s="30"/>
      <c r="C11" s="10"/>
      <c r="D11" s="10"/>
      <c r="E11" s="139"/>
      <c r="F11" s="139"/>
      <c r="G11" s="139"/>
      <c r="H11" s="139"/>
      <c r="I11" s="139"/>
      <c r="J11" s="139"/>
      <c r="K11" s="139"/>
      <c r="L11" s="139"/>
      <c r="M11" s="139"/>
      <c r="N11" s="10"/>
      <c r="O11" s="10"/>
      <c r="P11" s="45"/>
    </row>
    <row r="12" spans="2:24" x14ac:dyDescent="0.25">
      <c r="B12" s="30"/>
      <c r="C12" s="10"/>
      <c r="D12" s="10"/>
      <c r="E12" s="140" t="s">
        <v>33</v>
      </c>
      <c r="F12" s="141"/>
      <c r="G12" s="142"/>
      <c r="H12" s="146">
        <v>2016</v>
      </c>
      <c r="I12" s="146"/>
      <c r="J12" s="146">
        <v>2015</v>
      </c>
      <c r="K12" s="146"/>
      <c r="L12" s="147" t="s">
        <v>29</v>
      </c>
      <c r="M12" s="147"/>
      <c r="N12" s="10"/>
      <c r="O12" s="10"/>
      <c r="P12" s="45"/>
    </row>
    <row r="13" spans="2:24" x14ac:dyDescent="0.25">
      <c r="B13" s="30"/>
      <c r="C13" s="10"/>
      <c r="D13" s="10"/>
      <c r="E13" s="143"/>
      <c r="F13" s="144"/>
      <c r="G13" s="145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9" t="s">
        <v>0</v>
      </c>
      <c r="F14" s="149"/>
      <c r="G14" s="149"/>
      <c r="H14" s="32">
        <v>42.567329669999992</v>
      </c>
      <c r="I14" s="27">
        <f>+H14/H$21</f>
        <v>0.40391550207111115</v>
      </c>
      <c r="J14" s="32">
        <v>38.338855070000001</v>
      </c>
      <c r="K14" s="27">
        <f>+J14/J$21</f>
        <v>0.37742280802677741</v>
      </c>
      <c r="L14" s="35">
        <f>+H14-J14</f>
        <v>4.2284745999999913</v>
      </c>
      <c r="M14" s="27">
        <f>+H14/J14-1</f>
        <v>0.11029214597774351</v>
      </c>
      <c r="N14" s="10"/>
      <c r="O14" s="10"/>
      <c r="P14" s="45"/>
    </row>
    <row r="15" spans="2:24" x14ac:dyDescent="0.25">
      <c r="B15" s="30"/>
      <c r="C15" s="10"/>
      <c r="D15" s="10"/>
      <c r="E15" s="157" t="s">
        <v>24</v>
      </c>
      <c r="F15" s="157"/>
      <c r="G15" s="157"/>
      <c r="H15" s="33">
        <v>17.992337399999997</v>
      </c>
      <c r="I15" s="42">
        <f t="shared" ref="I15:K21" si="0">+H15/H$21</f>
        <v>0.1707268003582483</v>
      </c>
      <c r="J15" s="33">
        <v>15.42931422</v>
      </c>
      <c r="K15" s="42">
        <f t="shared" si="0"/>
        <v>0.15189225364730974</v>
      </c>
      <c r="L15" s="33">
        <f t="shared" ref="L15:L21" si="1">+H15-J15</f>
        <v>2.5630231799999965</v>
      </c>
      <c r="M15" s="42">
        <f t="shared" ref="M15:M21" si="2">+H15/J15-1</f>
        <v>0.16611387540981681</v>
      </c>
      <c r="N15" s="10"/>
      <c r="O15" s="10"/>
      <c r="P15" s="45"/>
    </row>
    <row r="16" spans="2:24" x14ac:dyDescent="0.25">
      <c r="B16" s="30"/>
      <c r="C16" s="10"/>
      <c r="D16" s="10"/>
      <c r="E16" s="157" t="s">
        <v>25</v>
      </c>
      <c r="F16" s="157"/>
      <c r="G16" s="157"/>
      <c r="H16" s="33">
        <v>9.5177891799999994</v>
      </c>
      <c r="I16" s="42">
        <f t="shared" si="0"/>
        <v>9.0312984747926983E-2</v>
      </c>
      <c r="J16" s="33">
        <v>8.9611222200000018</v>
      </c>
      <c r="K16" s="42">
        <f t="shared" si="0"/>
        <v>8.8216820903190052E-2</v>
      </c>
      <c r="L16" s="33">
        <f t="shared" si="1"/>
        <v>0.5566669599999976</v>
      </c>
      <c r="M16" s="42">
        <f t="shared" si="2"/>
        <v>6.2120228508611763E-2</v>
      </c>
      <c r="N16" s="10"/>
      <c r="O16" s="10"/>
      <c r="P16" s="45"/>
    </row>
    <row r="17" spans="2:16" x14ac:dyDescent="0.25">
      <c r="B17" s="30"/>
      <c r="C17" s="10"/>
      <c r="D17" s="10"/>
      <c r="E17" s="149" t="s">
        <v>31</v>
      </c>
      <c r="F17" s="149"/>
      <c r="G17" s="149"/>
      <c r="H17" s="32">
        <v>50.559020480000001</v>
      </c>
      <c r="I17" s="27">
        <f t="shared" si="0"/>
        <v>0.47974755052100954</v>
      </c>
      <c r="J17" s="32">
        <v>47.776318289999999</v>
      </c>
      <c r="K17" s="27">
        <f t="shared" si="0"/>
        <v>0.47032891757643408</v>
      </c>
      <c r="L17" s="35">
        <f t="shared" si="1"/>
        <v>2.782702190000002</v>
      </c>
      <c r="M17" s="27">
        <f t="shared" si="2"/>
        <v>5.8244383192298965E-2</v>
      </c>
      <c r="N17" s="10"/>
      <c r="O17" s="10"/>
      <c r="P17" s="45"/>
    </row>
    <row r="18" spans="2:16" x14ac:dyDescent="0.25">
      <c r="B18" s="30"/>
      <c r="C18" s="10"/>
      <c r="D18" s="10"/>
      <c r="E18" s="157" t="s">
        <v>10</v>
      </c>
      <c r="F18" s="157"/>
      <c r="G18" s="157"/>
      <c r="H18" s="34">
        <v>50.487131419999997</v>
      </c>
      <c r="I18" s="24">
        <f t="shared" si="0"/>
        <v>0.47906540517648288</v>
      </c>
      <c r="J18" s="34">
        <v>47.702587299999998</v>
      </c>
      <c r="K18" s="24">
        <f t="shared" si="0"/>
        <v>0.46960308063546163</v>
      </c>
      <c r="L18" s="36">
        <f t="shared" si="1"/>
        <v>2.7845441199999996</v>
      </c>
      <c r="M18" s="24">
        <f t="shared" si="2"/>
        <v>5.8373020785813745E-2</v>
      </c>
      <c r="N18" s="10"/>
      <c r="O18" s="10"/>
      <c r="P18" s="45"/>
    </row>
    <row r="19" spans="2:16" x14ac:dyDescent="0.25">
      <c r="B19" s="30"/>
      <c r="C19" s="10"/>
      <c r="D19" s="10"/>
      <c r="E19" s="157" t="s">
        <v>11</v>
      </c>
      <c r="F19" s="157"/>
      <c r="G19" s="157"/>
      <c r="H19" s="34">
        <v>7.1889060000000005E-2</v>
      </c>
      <c r="I19" s="24">
        <f t="shared" si="0"/>
        <v>6.8214534452661708E-4</v>
      </c>
      <c r="J19" s="34">
        <v>7.373099000000001E-2</v>
      </c>
      <c r="K19" s="24">
        <f t="shared" si="0"/>
        <v>7.2583694097243278E-4</v>
      </c>
      <c r="L19" s="36">
        <f t="shared" si="1"/>
        <v>-1.8419300000000055E-3</v>
      </c>
      <c r="M19" s="24">
        <f t="shared" si="2"/>
        <v>-2.4981761400464153E-2</v>
      </c>
      <c r="N19" s="10"/>
      <c r="O19" s="51">
        <f>+H19/Sur!H36</f>
        <v>2.8543187978210547E-3</v>
      </c>
      <c r="P19" s="45"/>
    </row>
    <row r="20" spans="2:16" x14ac:dyDescent="0.25">
      <c r="B20" s="30"/>
      <c r="C20" s="10"/>
      <c r="D20" s="10"/>
      <c r="E20" s="149" t="s">
        <v>12</v>
      </c>
      <c r="F20" s="149"/>
      <c r="G20" s="149"/>
      <c r="H20" s="32">
        <v>12.26036923</v>
      </c>
      <c r="I20" s="27">
        <f t="shared" si="0"/>
        <v>0.11633694740787937</v>
      </c>
      <c r="J20" s="32">
        <v>15.465479039999998</v>
      </c>
      <c r="K20" s="27">
        <f t="shared" si="0"/>
        <v>0.15224827439678856</v>
      </c>
      <c r="L20" s="35">
        <f t="shared" si="1"/>
        <v>-3.2051098099999979</v>
      </c>
      <c r="M20" s="27">
        <f t="shared" si="2"/>
        <v>-0.20724284076233812</v>
      </c>
      <c r="N20" s="10"/>
      <c r="O20" s="10"/>
      <c r="P20" s="45"/>
    </row>
    <row r="21" spans="2:16" x14ac:dyDescent="0.25">
      <c r="B21" s="30"/>
      <c r="C21" s="10"/>
      <c r="D21" s="10"/>
      <c r="E21" s="150" t="s">
        <v>16</v>
      </c>
      <c r="F21" s="151"/>
      <c r="G21" s="152"/>
      <c r="H21" s="57">
        <v>105.38671937999999</v>
      </c>
      <c r="I21" s="25">
        <f t="shared" si="0"/>
        <v>1</v>
      </c>
      <c r="J21" s="57">
        <v>101.58065239999999</v>
      </c>
      <c r="K21" s="25">
        <f t="shared" si="0"/>
        <v>1</v>
      </c>
      <c r="L21" s="58">
        <f t="shared" si="1"/>
        <v>3.8060669799999971</v>
      </c>
      <c r="M21" s="25">
        <f t="shared" si="2"/>
        <v>3.7468424252805832E-2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32" t="s">
        <v>30</v>
      </c>
      <c r="F23" s="132"/>
      <c r="G23" s="132"/>
      <c r="H23" s="132"/>
      <c r="I23" s="132"/>
      <c r="J23" s="132"/>
      <c r="K23" s="132"/>
      <c r="L23" s="132"/>
      <c r="M23" s="132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61" t="str">
        <f>+CONCATENATE("Durante el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 2016 los impuestos a la producción y consumo representaron  48.0% del total recaudado, casi en su totalidad por el Impuesto General a las Ventas (IGV). Mientras que el Impuesto a la Renta de Tercera Categoría Alcanzó una participación de 17.1% y el Impuesto de Quinta Categoría de 9.0%, entre las principales.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5"/>
    </row>
    <row r="29" spans="2:16" x14ac:dyDescent="0.25">
      <c r="B29" s="3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5"/>
    </row>
    <row r="30" spans="2:16" x14ac:dyDescent="0.25">
      <c r="B30" s="30"/>
      <c r="C30" s="10"/>
      <c r="D30" s="10"/>
      <c r="E30" s="138" t="s">
        <v>32</v>
      </c>
      <c r="F30" s="138"/>
      <c r="G30" s="138"/>
      <c r="H30" s="138"/>
      <c r="I30" s="138"/>
      <c r="J30" s="138"/>
      <c r="K30" s="138"/>
      <c r="L30" s="138"/>
      <c r="M30" s="138"/>
      <c r="N30" s="10"/>
      <c r="O30" s="10"/>
      <c r="P30" s="45"/>
    </row>
    <row r="31" spans="2:16" x14ac:dyDescent="0.25">
      <c r="B31" s="30"/>
      <c r="C31" s="10"/>
      <c r="D31" s="10"/>
      <c r="E31" s="139"/>
      <c r="F31" s="139"/>
      <c r="G31" s="139"/>
      <c r="H31" s="139"/>
      <c r="I31" s="139"/>
      <c r="J31" s="139"/>
      <c r="K31" s="139"/>
      <c r="L31" s="139"/>
      <c r="M31" s="139"/>
      <c r="N31" s="10"/>
      <c r="O31" s="10"/>
      <c r="P31" s="45"/>
    </row>
    <row r="32" spans="2:16" x14ac:dyDescent="0.25">
      <c r="B32" s="30"/>
      <c r="C32" s="10"/>
      <c r="D32" s="10"/>
      <c r="E32" s="140" t="s">
        <v>21</v>
      </c>
      <c r="F32" s="141"/>
      <c r="G32" s="142"/>
      <c r="H32" s="146">
        <v>2016</v>
      </c>
      <c r="I32" s="146"/>
      <c r="J32" s="146">
        <v>2015</v>
      </c>
      <c r="K32" s="146"/>
      <c r="L32" s="147" t="s">
        <v>29</v>
      </c>
      <c r="M32" s="147"/>
      <c r="N32" s="10"/>
      <c r="O32" s="10"/>
      <c r="P32" s="45"/>
    </row>
    <row r="33" spans="2:16" x14ac:dyDescent="0.25">
      <c r="B33" s="30"/>
      <c r="C33" s="10"/>
      <c r="D33" s="10"/>
      <c r="E33" s="153"/>
      <c r="F33" s="154"/>
      <c r="G33" s="155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6" t="s">
        <v>0</v>
      </c>
      <c r="F34" s="136"/>
      <c r="G34" s="136"/>
      <c r="H34" s="56">
        <v>42.567329669999992</v>
      </c>
      <c r="I34" s="54">
        <f>+H34/H$50</f>
        <v>0.40391550207111115</v>
      </c>
      <c r="J34" s="56">
        <v>38.338855070000001</v>
      </c>
      <c r="K34" s="54">
        <f>+J34/J$50</f>
        <v>0.37742280802677741</v>
      </c>
      <c r="L34" s="55">
        <f>+H34-J34</f>
        <v>4.2284745999999913</v>
      </c>
      <c r="M34" s="54">
        <f>+H34/J34-1</f>
        <v>0.11029214597774351</v>
      </c>
      <c r="N34" s="10"/>
      <c r="O34" s="10"/>
      <c r="P34" s="45"/>
    </row>
    <row r="35" spans="2:16" x14ac:dyDescent="0.25">
      <c r="B35" s="30"/>
      <c r="C35" s="50"/>
      <c r="D35" s="51"/>
      <c r="E35" s="133" t="s">
        <v>5</v>
      </c>
      <c r="F35" s="133"/>
      <c r="G35" s="133"/>
      <c r="H35" s="52">
        <v>1.8726182299999996</v>
      </c>
      <c r="I35" s="42">
        <f t="shared" ref="I35:K50" si="3">+H35/H$50</f>
        <v>1.7769015308729499E-2</v>
      </c>
      <c r="J35" s="52">
        <v>1.6103103000000001</v>
      </c>
      <c r="K35" s="42">
        <f t="shared" si="3"/>
        <v>1.5852529610254799E-2</v>
      </c>
      <c r="L35" s="33">
        <f t="shared" ref="L35:L50" si="4">+H35-J35</f>
        <v>0.26230792999999952</v>
      </c>
      <c r="M35" s="42">
        <f t="shared" ref="M35:M50" si="5">+H35/J35-1</f>
        <v>0.16289278532218265</v>
      </c>
      <c r="N35" s="10"/>
      <c r="O35" s="10"/>
      <c r="P35" s="45"/>
    </row>
    <row r="36" spans="2:16" x14ac:dyDescent="0.25">
      <c r="B36" s="30"/>
      <c r="C36" s="50"/>
      <c r="D36" s="51"/>
      <c r="E36" s="133" t="s">
        <v>6</v>
      </c>
      <c r="F36" s="133"/>
      <c r="G36" s="133"/>
      <c r="H36" s="52">
        <v>1.3366923500000001</v>
      </c>
      <c r="I36" s="42">
        <f t="shared" si="3"/>
        <v>1.2683688778471208E-2</v>
      </c>
      <c r="J36" s="52">
        <v>1.5363032400000003</v>
      </c>
      <c r="K36" s="42">
        <f t="shared" si="3"/>
        <v>1.5123974927335675E-2</v>
      </c>
      <c r="L36" s="33">
        <f t="shared" si="4"/>
        <v>-0.19961089000000021</v>
      </c>
      <c r="M36" s="42">
        <f t="shared" si="5"/>
        <v>-0.12992935561341401</v>
      </c>
      <c r="N36" s="10"/>
      <c r="O36" s="10"/>
      <c r="P36" s="45"/>
    </row>
    <row r="37" spans="2:16" x14ac:dyDescent="0.25">
      <c r="B37" s="30"/>
      <c r="C37" s="50"/>
      <c r="D37" s="51"/>
      <c r="E37" s="133" t="s">
        <v>1</v>
      </c>
      <c r="F37" s="133"/>
      <c r="G37" s="133"/>
      <c r="H37" s="52">
        <v>17.992337399999997</v>
      </c>
      <c r="I37" s="42">
        <f t="shared" si="3"/>
        <v>0.1707268003582483</v>
      </c>
      <c r="J37" s="52">
        <v>15.42931422</v>
      </c>
      <c r="K37" s="42">
        <f t="shared" si="3"/>
        <v>0.15189225364730974</v>
      </c>
      <c r="L37" s="33">
        <f t="shared" si="4"/>
        <v>2.5630231799999965</v>
      </c>
      <c r="M37" s="42">
        <f t="shared" si="5"/>
        <v>0.16611387540981681</v>
      </c>
      <c r="N37" s="10"/>
      <c r="O37" s="10"/>
      <c r="P37" s="45"/>
    </row>
    <row r="38" spans="2:16" x14ac:dyDescent="0.25">
      <c r="B38" s="30"/>
      <c r="C38" s="50"/>
      <c r="D38" s="51"/>
      <c r="E38" s="133" t="s">
        <v>4</v>
      </c>
      <c r="F38" s="133"/>
      <c r="G38" s="133"/>
      <c r="H38" s="52">
        <v>1.36919649</v>
      </c>
      <c r="I38" s="42">
        <f t="shared" si="3"/>
        <v>1.2992116066000651E-2</v>
      </c>
      <c r="J38" s="52">
        <v>1.1041951300000001</v>
      </c>
      <c r="K38" s="42">
        <f t="shared" si="3"/>
        <v>1.0870132293027095E-2</v>
      </c>
      <c r="L38" s="33">
        <f t="shared" si="4"/>
        <v>0.26500135999999985</v>
      </c>
      <c r="M38" s="42">
        <f t="shared" si="5"/>
        <v>0.23999504507867186</v>
      </c>
      <c r="N38" s="10"/>
      <c r="O38" s="10"/>
      <c r="P38" s="45"/>
    </row>
    <row r="39" spans="2:16" x14ac:dyDescent="0.25">
      <c r="B39" s="30"/>
      <c r="C39" s="50"/>
      <c r="D39" s="51"/>
      <c r="E39" s="133" t="s">
        <v>2</v>
      </c>
      <c r="F39" s="133"/>
      <c r="G39" s="133"/>
      <c r="H39" s="52">
        <v>9.5177891799999994</v>
      </c>
      <c r="I39" s="42">
        <f t="shared" si="3"/>
        <v>9.0312984747926983E-2</v>
      </c>
      <c r="J39" s="52">
        <v>8.9611222200000018</v>
      </c>
      <c r="K39" s="42">
        <f t="shared" si="3"/>
        <v>8.8216820903190052E-2</v>
      </c>
      <c r="L39" s="33">
        <f t="shared" si="4"/>
        <v>0.5566669599999976</v>
      </c>
      <c r="M39" s="42">
        <f t="shared" si="5"/>
        <v>6.2120228508611763E-2</v>
      </c>
      <c r="N39" s="10"/>
      <c r="O39" s="10"/>
      <c r="P39" s="45"/>
    </row>
    <row r="40" spans="2:16" x14ac:dyDescent="0.25">
      <c r="B40" s="30"/>
      <c r="C40" s="50"/>
      <c r="D40" s="51"/>
      <c r="E40" s="133" t="s">
        <v>7</v>
      </c>
      <c r="F40" s="133"/>
      <c r="G40" s="133"/>
      <c r="H40" s="52">
        <v>0.10642407</v>
      </c>
      <c r="I40" s="42">
        <f t="shared" si="3"/>
        <v>1.0098432765162711E-3</v>
      </c>
      <c r="J40" s="52">
        <v>7.3934009999999994E-2</v>
      </c>
      <c r="K40" s="42">
        <f t="shared" si="3"/>
        <v>7.2783554991225866E-4</v>
      </c>
      <c r="L40" s="33">
        <f t="shared" si="4"/>
        <v>3.2490060000000001E-2</v>
      </c>
      <c r="M40" s="42">
        <f t="shared" si="5"/>
        <v>0.43944674446847953</v>
      </c>
      <c r="N40" s="10"/>
      <c r="O40" s="10"/>
      <c r="P40" s="45"/>
    </row>
    <row r="41" spans="2:16" x14ac:dyDescent="0.25">
      <c r="B41" s="30"/>
      <c r="C41" s="50"/>
      <c r="D41" s="51"/>
      <c r="E41" s="133" t="s">
        <v>3</v>
      </c>
      <c r="F41" s="133"/>
      <c r="G41" s="133"/>
      <c r="H41" s="52">
        <v>8.068848130000001</v>
      </c>
      <c r="I41" s="42">
        <f t="shared" si="3"/>
        <v>7.6564183584703988E-2</v>
      </c>
      <c r="J41" s="52">
        <v>7.5472750299999998</v>
      </c>
      <c r="K41" s="42">
        <f t="shared" si="3"/>
        <v>7.4298351621927564E-2</v>
      </c>
      <c r="L41" s="33">
        <f t="shared" si="4"/>
        <v>0.52157310000000123</v>
      </c>
      <c r="M41" s="42">
        <f t="shared" si="5"/>
        <v>6.9107472289902994E-2</v>
      </c>
      <c r="N41" s="10"/>
      <c r="O41" s="10"/>
      <c r="P41" s="45"/>
    </row>
    <row r="42" spans="2:16" x14ac:dyDescent="0.25">
      <c r="B42" s="30"/>
      <c r="C42" s="50"/>
      <c r="D42" s="51"/>
      <c r="E42" s="133" t="s">
        <v>37</v>
      </c>
      <c r="F42" s="133"/>
      <c r="G42" s="133"/>
      <c r="H42" s="52">
        <v>2.1593757699999996</v>
      </c>
      <c r="I42" s="42">
        <f t="shared" si="3"/>
        <v>2.049001793303569E-2</v>
      </c>
      <c r="J42" s="52">
        <v>1.8718817399999998</v>
      </c>
      <c r="K42" s="42">
        <f t="shared" si="3"/>
        <v>1.8427542014880779E-2</v>
      </c>
      <c r="L42" s="33">
        <f t="shared" si="4"/>
        <v>0.28749402999999973</v>
      </c>
      <c r="M42" s="42">
        <f t="shared" si="5"/>
        <v>0.15358557319972554</v>
      </c>
      <c r="N42" s="10"/>
      <c r="O42" s="10"/>
      <c r="P42" s="45"/>
    </row>
    <row r="43" spans="2:16" x14ac:dyDescent="0.25">
      <c r="B43" s="30"/>
      <c r="C43" s="50"/>
      <c r="D43" s="51"/>
      <c r="E43" s="133" t="s">
        <v>8</v>
      </c>
      <c r="F43" s="133"/>
      <c r="G43" s="133"/>
      <c r="H43" s="52">
        <v>0.14404804999999998</v>
      </c>
      <c r="I43" s="42">
        <f t="shared" si="3"/>
        <v>1.3668520174785613E-3</v>
      </c>
      <c r="J43" s="52">
        <v>0.20451917999999999</v>
      </c>
      <c r="K43" s="42">
        <f t="shared" si="3"/>
        <v>2.0133674589394544E-3</v>
      </c>
      <c r="L43" s="33">
        <f t="shared" si="4"/>
        <v>-6.0471130000000012E-2</v>
      </c>
      <c r="M43" s="42">
        <f t="shared" si="5"/>
        <v>-0.29567461594555589</v>
      </c>
      <c r="N43" s="10"/>
      <c r="O43" s="10"/>
      <c r="P43" s="45"/>
    </row>
    <row r="44" spans="2:16" x14ac:dyDescent="0.25">
      <c r="B44" s="30"/>
      <c r="C44" s="48"/>
      <c r="D44" s="49"/>
      <c r="E44" s="136" t="s">
        <v>9</v>
      </c>
      <c r="F44" s="136"/>
      <c r="G44" s="136"/>
      <c r="H44" s="56">
        <v>50.559020480000001</v>
      </c>
      <c r="I44" s="54">
        <f t="shared" si="3"/>
        <v>0.47974755052100954</v>
      </c>
      <c r="J44" s="56">
        <v>47.776318289999999</v>
      </c>
      <c r="K44" s="54">
        <f t="shared" si="3"/>
        <v>0.47032891757643408</v>
      </c>
      <c r="L44" s="55">
        <f t="shared" si="4"/>
        <v>2.782702190000002</v>
      </c>
      <c r="M44" s="54">
        <f t="shared" si="5"/>
        <v>5.8244383192298965E-2</v>
      </c>
      <c r="N44" s="10"/>
      <c r="O44" s="10"/>
      <c r="P44" s="45"/>
    </row>
    <row r="45" spans="2:16" x14ac:dyDescent="0.25">
      <c r="B45" s="30"/>
      <c r="C45" s="50"/>
      <c r="D45" s="51"/>
      <c r="E45" s="133" t="s">
        <v>17</v>
      </c>
      <c r="F45" s="133"/>
      <c r="G45" s="133"/>
      <c r="H45" s="52">
        <v>50.487131419999997</v>
      </c>
      <c r="I45" s="42">
        <f t="shared" si="3"/>
        <v>0.47906540517648288</v>
      </c>
      <c r="J45" s="52">
        <v>47.702587299999998</v>
      </c>
      <c r="K45" s="42">
        <f t="shared" si="3"/>
        <v>0.46960308063546163</v>
      </c>
      <c r="L45" s="33">
        <f t="shared" si="4"/>
        <v>2.7845441199999996</v>
      </c>
      <c r="M45" s="42">
        <f t="shared" si="5"/>
        <v>5.8373020785813745E-2</v>
      </c>
      <c r="N45" s="10"/>
      <c r="O45" s="10"/>
      <c r="P45" s="45"/>
    </row>
    <row r="46" spans="2:16" x14ac:dyDescent="0.25">
      <c r="B46" s="30"/>
      <c r="C46" s="50"/>
      <c r="D46" s="51"/>
      <c r="E46" s="133" t="s">
        <v>18</v>
      </c>
      <c r="F46" s="133"/>
      <c r="G46" s="133"/>
      <c r="H46" s="52">
        <v>7.1889060000000005E-2</v>
      </c>
      <c r="I46" s="42">
        <f t="shared" si="3"/>
        <v>6.8214534452661708E-4</v>
      </c>
      <c r="J46" s="52">
        <v>7.373099000000001E-2</v>
      </c>
      <c r="K46" s="42">
        <f t="shared" si="3"/>
        <v>7.2583694097243278E-4</v>
      </c>
      <c r="L46" s="33">
        <f t="shared" si="4"/>
        <v>-1.8419300000000055E-3</v>
      </c>
      <c r="M46" s="42">
        <f t="shared" si="5"/>
        <v>-2.4981761400464153E-2</v>
      </c>
      <c r="N46" s="10"/>
      <c r="O46" s="10"/>
      <c r="P46" s="45"/>
    </row>
    <row r="47" spans="2:16" x14ac:dyDescent="0.25">
      <c r="B47" s="30"/>
      <c r="C47" s="50"/>
      <c r="D47" s="51"/>
      <c r="E47" s="133" t="s">
        <v>38</v>
      </c>
      <c r="F47" s="133"/>
      <c r="G47" s="133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33" t="s">
        <v>39</v>
      </c>
      <c r="F48" s="133"/>
      <c r="G48" s="133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34" t="s">
        <v>12</v>
      </c>
      <c r="F49" s="134"/>
      <c r="G49" s="134"/>
      <c r="H49" s="53">
        <v>12.26036923</v>
      </c>
      <c r="I49" s="54">
        <f t="shared" si="3"/>
        <v>0.11633694740787937</v>
      </c>
      <c r="J49" s="53">
        <v>15.465479039999998</v>
      </c>
      <c r="K49" s="54">
        <f t="shared" si="3"/>
        <v>0.15224827439678856</v>
      </c>
      <c r="L49" s="55">
        <f t="shared" si="4"/>
        <v>-3.2051098099999979</v>
      </c>
      <c r="M49" s="54">
        <f t="shared" si="5"/>
        <v>-0.20724284076233812</v>
      </c>
      <c r="N49" s="10"/>
      <c r="O49" s="10"/>
      <c r="P49" s="45"/>
    </row>
    <row r="50" spans="2:16" x14ac:dyDescent="0.25">
      <c r="B50" s="30"/>
      <c r="C50" s="48"/>
      <c r="D50" s="49"/>
      <c r="E50" s="135" t="s">
        <v>36</v>
      </c>
      <c r="F50" s="135"/>
      <c r="G50" s="135"/>
      <c r="H50" s="59">
        <f>+H34+H44+H49</f>
        <v>105.38671937999999</v>
      </c>
      <c r="I50" s="60">
        <f t="shared" si="3"/>
        <v>1</v>
      </c>
      <c r="J50" s="59">
        <f>+J34+J44+J49</f>
        <v>101.58065239999999</v>
      </c>
      <c r="K50" s="60">
        <f t="shared" si="3"/>
        <v>1</v>
      </c>
      <c r="L50" s="61">
        <f t="shared" si="4"/>
        <v>3.8060669799999971</v>
      </c>
      <c r="M50" s="60">
        <f t="shared" si="5"/>
        <v>3.7468424252805832E-2</v>
      </c>
      <c r="N50" s="10"/>
      <c r="O50" s="10"/>
      <c r="P50" s="45"/>
    </row>
    <row r="51" spans="2:16" x14ac:dyDescent="0.25">
      <c r="B51" s="30"/>
      <c r="C51" s="50"/>
      <c r="D51" s="51"/>
      <c r="E51" s="132" t="s">
        <v>30</v>
      </c>
      <c r="F51" s="132"/>
      <c r="G51" s="132"/>
      <c r="H51" s="132"/>
      <c r="I51" s="132"/>
      <c r="J51" s="132"/>
      <c r="K51" s="132"/>
      <c r="L51" s="132"/>
      <c r="M51" s="132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61" t="str">
        <f>+CONCATENATE("En esta región se habría recaudado en el 2016 unos  S/ ",FIXED(H73,1)," millones, con lo que registraría un aumento 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105.4 millones, con lo que registraría un aumento  de 3.7% respecto al año anterior. El Impuesto a la Renta recaudado sería de S/ 42.6 millones un 11.0% más en comparación del año 2015. Mientras que el IGV habría alcanzado los S/ 50.5 millones un 5.8% superior al año anterior.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5"/>
    </row>
    <row r="57" spans="2:16" x14ac:dyDescent="0.25">
      <c r="B57" s="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5"/>
    </row>
    <row r="58" spans="2:16" x14ac:dyDescent="0.25">
      <c r="B58" s="30"/>
      <c r="C58" s="131" t="s">
        <v>43</v>
      </c>
      <c r="D58" s="131"/>
      <c r="E58" s="131"/>
      <c r="F58" s="131"/>
      <c r="G58" s="131"/>
      <c r="H58" s="131"/>
      <c r="I58" s="66"/>
      <c r="J58" s="131" t="s">
        <v>45</v>
      </c>
      <c r="K58" s="131"/>
      <c r="L58" s="131"/>
      <c r="M58" s="131"/>
      <c r="N58" s="131"/>
      <c r="O58" s="131"/>
      <c r="P58" s="45"/>
    </row>
    <row r="59" spans="2:16" x14ac:dyDescent="0.25">
      <c r="B59" s="30"/>
      <c r="C59" s="131" t="s">
        <v>26</v>
      </c>
      <c r="D59" s="131"/>
      <c r="E59" s="131"/>
      <c r="F59" s="131"/>
      <c r="G59" s="131"/>
      <c r="H59" s="131"/>
      <c r="I59" s="66"/>
      <c r="J59" s="131" t="s">
        <v>44</v>
      </c>
      <c r="K59" s="131"/>
      <c r="L59" s="131"/>
      <c r="M59" s="131"/>
      <c r="N59" s="131"/>
      <c r="O59" s="131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7.937208580000001</v>
      </c>
      <c r="E61" s="33">
        <v>14.487121370000001</v>
      </c>
      <c r="F61" s="33">
        <v>0.15285699</v>
      </c>
      <c r="G61" s="33">
        <v>4.6219349000000003</v>
      </c>
      <c r="H61" s="33">
        <v>27.20058672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17.241334479999999</v>
      </c>
      <c r="E62" s="33">
        <v>18.363753280000001</v>
      </c>
      <c r="F62" s="33">
        <v>9.3301010000000004E-2</v>
      </c>
      <c r="G62" s="33">
        <v>4.8073068900000004</v>
      </c>
      <c r="H62" s="33">
        <v>40.510617400000001</v>
      </c>
      <c r="I62" s="66"/>
      <c r="J62" s="69">
        <v>2005</v>
      </c>
      <c r="K62" s="42">
        <f>+D62/D61-1</f>
        <v>1.1722163788720792</v>
      </c>
      <c r="L62" s="42">
        <f t="shared" ref="L62:O73" si="6">+E62/E61-1</f>
        <v>0.26759159469925797</v>
      </c>
      <c r="M62" s="42">
        <f t="shared" si="6"/>
        <v>-0.38961895036661387</v>
      </c>
      <c r="N62" s="42">
        <f t="shared" si="6"/>
        <v>4.0107010161480217E-2</v>
      </c>
      <c r="O62" s="42">
        <f t="shared" si="6"/>
        <v>0.48932880812506241</v>
      </c>
      <c r="P62" s="45"/>
    </row>
    <row r="63" spans="2:16" x14ac:dyDescent="0.25">
      <c r="B63" s="30"/>
      <c r="C63" s="69">
        <v>2006</v>
      </c>
      <c r="D63" s="33">
        <v>18.434265149999998</v>
      </c>
      <c r="E63" s="33">
        <v>19.174674540000002</v>
      </c>
      <c r="F63" s="33">
        <v>0.17062500999999999</v>
      </c>
      <c r="G63" s="33">
        <v>4.8590373800000002</v>
      </c>
      <c r="H63" s="33">
        <v>42.655015139999996</v>
      </c>
      <c r="I63" s="66"/>
      <c r="J63" s="69">
        <v>2006</v>
      </c>
      <c r="K63" s="42">
        <f t="shared" ref="K63:K73" si="7">+D63/D62-1</f>
        <v>6.9190158765483067E-2</v>
      </c>
      <c r="L63" s="42">
        <f t="shared" si="6"/>
        <v>4.4158797367593428E-2</v>
      </c>
      <c r="M63" s="42">
        <f t="shared" si="6"/>
        <v>0.82875844538017307</v>
      </c>
      <c r="N63" s="42">
        <f t="shared" si="6"/>
        <v>1.0760804580129513E-2</v>
      </c>
      <c r="O63" s="42">
        <f t="shared" si="6"/>
        <v>5.2934215216379199E-2</v>
      </c>
      <c r="P63" s="45"/>
    </row>
    <row r="64" spans="2:16" x14ac:dyDescent="0.25">
      <c r="B64" s="30"/>
      <c r="C64" s="69">
        <v>2007</v>
      </c>
      <c r="D64" s="33">
        <v>20.374701570000006</v>
      </c>
      <c r="E64" s="33">
        <v>33.545664670000001</v>
      </c>
      <c r="F64" s="33">
        <v>0.15443701999999998</v>
      </c>
      <c r="G64" s="33">
        <v>4.7176486200000003</v>
      </c>
      <c r="H64" s="33">
        <v>58.792451880000002</v>
      </c>
      <c r="I64" s="66"/>
      <c r="J64" s="69">
        <v>2007</v>
      </c>
      <c r="K64" s="42">
        <f t="shared" si="7"/>
        <v>0.10526247746848805</v>
      </c>
      <c r="L64" s="42">
        <f t="shared" si="6"/>
        <v>0.74947765606247407</v>
      </c>
      <c r="M64" s="42">
        <f t="shared" si="6"/>
        <v>-9.4874661106247093E-2</v>
      </c>
      <c r="N64" s="42">
        <f t="shared" si="6"/>
        <v>-2.9098100908209079E-2</v>
      </c>
      <c r="O64" s="42">
        <f t="shared" si="6"/>
        <v>0.37832448744970737</v>
      </c>
      <c r="P64" s="45"/>
    </row>
    <row r="65" spans="2:16" x14ac:dyDescent="0.25">
      <c r="B65" s="30"/>
      <c r="C65" s="69">
        <v>2008</v>
      </c>
      <c r="D65" s="33">
        <v>22.108636349999994</v>
      </c>
      <c r="E65" s="33">
        <v>20.742452329999999</v>
      </c>
      <c r="F65" s="33">
        <v>6.2445050000000002E-2</v>
      </c>
      <c r="G65" s="33">
        <v>4.8991635899999997</v>
      </c>
      <c r="H65" s="33">
        <v>47.812697319999998</v>
      </c>
      <c r="I65" s="66"/>
      <c r="J65" s="69">
        <v>2008</v>
      </c>
      <c r="K65" s="42">
        <f t="shared" si="7"/>
        <v>8.5102339979941544E-2</v>
      </c>
      <c r="L65" s="42">
        <f t="shared" si="6"/>
        <v>-0.38166518582802023</v>
      </c>
      <c r="M65" s="42">
        <f t="shared" si="6"/>
        <v>-0.59566009496945738</v>
      </c>
      <c r="N65" s="42">
        <f t="shared" si="6"/>
        <v>3.8475729038081496E-2</v>
      </c>
      <c r="O65" s="42">
        <f t="shared" si="6"/>
        <v>-0.18675449328785509</v>
      </c>
      <c r="P65" s="45"/>
    </row>
    <row r="66" spans="2:16" x14ac:dyDescent="0.25">
      <c r="B66" s="30"/>
      <c r="C66" s="69">
        <v>2009</v>
      </c>
      <c r="D66" s="33">
        <v>18.069776639999997</v>
      </c>
      <c r="E66" s="33">
        <v>25.167231730000001</v>
      </c>
      <c r="F66" s="33">
        <v>4.3335970000000001E-2</v>
      </c>
      <c r="G66" s="33">
        <v>7.9844345800000003</v>
      </c>
      <c r="H66" s="33">
        <v>51.264778920000012</v>
      </c>
      <c r="I66" s="66"/>
      <c r="J66" s="69">
        <v>2009</v>
      </c>
      <c r="K66" s="42">
        <f t="shared" si="7"/>
        <v>-0.18268244346060714</v>
      </c>
      <c r="L66" s="42">
        <f t="shared" si="6"/>
        <v>0.21331997439861072</v>
      </c>
      <c r="M66" s="42">
        <f t="shared" si="6"/>
        <v>-0.30601432779699911</v>
      </c>
      <c r="N66" s="42">
        <f t="shared" si="6"/>
        <v>0.62975463736249737</v>
      </c>
      <c r="O66" s="42">
        <f t="shared" si="6"/>
        <v>7.220010151060885E-2</v>
      </c>
      <c r="P66" s="45"/>
    </row>
    <row r="67" spans="2:16" x14ac:dyDescent="0.25">
      <c r="B67" s="30"/>
      <c r="C67" s="69">
        <v>2010</v>
      </c>
      <c r="D67" s="33">
        <v>23.677139409999999</v>
      </c>
      <c r="E67" s="33">
        <v>24.92743643</v>
      </c>
      <c r="F67" s="33">
        <v>3.8273049999999996E-2</v>
      </c>
      <c r="G67" s="33">
        <v>6.882643569999999</v>
      </c>
      <c r="H67" s="33">
        <v>55.525492459999995</v>
      </c>
      <c r="I67" s="66"/>
      <c r="J67" s="69">
        <v>2010</v>
      </c>
      <c r="K67" s="42">
        <f t="shared" si="7"/>
        <v>0.31031721540969759</v>
      </c>
      <c r="L67" s="42">
        <f t="shared" si="6"/>
        <v>-9.5280761337830366E-3</v>
      </c>
      <c r="M67" s="42">
        <f t="shared" si="6"/>
        <v>-0.11682950675847348</v>
      </c>
      <c r="N67" s="42">
        <f t="shared" si="6"/>
        <v>-0.13799236488953748</v>
      </c>
      <c r="O67" s="42">
        <f t="shared" si="6"/>
        <v>8.3111907039508326E-2</v>
      </c>
      <c r="P67" s="45"/>
    </row>
    <row r="68" spans="2:16" x14ac:dyDescent="0.25">
      <c r="B68" s="30"/>
      <c r="C68" s="69">
        <v>2011</v>
      </c>
      <c r="D68" s="33">
        <v>28.392674120000002</v>
      </c>
      <c r="E68" s="33">
        <v>33.293611999999996</v>
      </c>
      <c r="F68" s="33">
        <v>9.4421049999999992E-2</v>
      </c>
      <c r="G68" s="33">
        <v>8.3190744799999994</v>
      </c>
      <c r="H68" s="33">
        <v>70.099781649999983</v>
      </c>
      <c r="I68" s="66"/>
      <c r="J68" s="69">
        <v>2011</v>
      </c>
      <c r="K68" s="42">
        <f t="shared" si="7"/>
        <v>0.19915981522702042</v>
      </c>
      <c r="L68" s="42">
        <f t="shared" si="6"/>
        <v>0.33562117763266497</v>
      </c>
      <c r="M68" s="42">
        <f t="shared" si="6"/>
        <v>1.4670375107288289</v>
      </c>
      <c r="N68" s="42">
        <f t="shared" si="6"/>
        <v>0.20870337035337716</v>
      </c>
      <c r="O68" s="42">
        <f t="shared" si="6"/>
        <v>0.26247924231377429</v>
      </c>
      <c r="P68" s="45"/>
    </row>
    <row r="69" spans="2:16" x14ac:dyDescent="0.25">
      <c r="B69" s="62"/>
      <c r="C69" s="69">
        <v>2012</v>
      </c>
      <c r="D69" s="33">
        <v>37.682097930000005</v>
      </c>
      <c r="E69" s="33">
        <v>32.338838819999992</v>
      </c>
      <c r="F69" s="33">
        <v>8.1383029999999995E-2</v>
      </c>
      <c r="G69" s="33">
        <v>14.36519225</v>
      </c>
      <c r="H69" s="33">
        <v>84.46751202999998</v>
      </c>
      <c r="I69" s="66"/>
      <c r="J69" s="69">
        <v>2012</v>
      </c>
      <c r="K69" s="42">
        <f t="shared" si="7"/>
        <v>0.32717678407954054</v>
      </c>
      <c r="L69" s="42">
        <f t="shared" si="6"/>
        <v>-2.8677368499398725E-2</v>
      </c>
      <c r="M69" s="42">
        <f t="shared" si="6"/>
        <v>-0.13808382770579231</v>
      </c>
      <c r="N69" s="42">
        <f t="shared" si="6"/>
        <v>0.72677769438602269</v>
      </c>
      <c r="O69" s="42">
        <f t="shared" si="6"/>
        <v>0.20496112886251772</v>
      </c>
      <c r="P69" s="45"/>
    </row>
    <row r="70" spans="2:16" x14ac:dyDescent="0.25">
      <c r="B70" s="63"/>
      <c r="C70" s="69">
        <v>2013</v>
      </c>
      <c r="D70" s="33">
        <v>30.783273490000003</v>
      </c>
      <c r="E70" s="33">
        <v>38.415934929999992</v>
      </c>
      <c r="F70" s="33">
        <v>7.6924970000000009E-2</v>
      </c>
      <c r="G70" s="33">
        <v>19.054255300000001</v>
      </c>
      <c r="H70" s="33">
        <v>88.330388689999992</v>
      </c>
      <c r="I70" s="66"/>
      <c r="J70" s="69">
        <v>2013</v>
      </c>
      <c r="K70" s="42">
        <f t="shared" si="7"/>
        <v>-0.18307962716979231</v>
      </c>
      <c r="L70" s="42">
        <f t="shared" si="6"/>
        <v>0.18791942851830568</v>
      </c>
      <c r="M70" s="42">
        <f t="shared" si="6"/>
        <v>-5.4778741956400312E-2</v>
      </c>
      <c r="N70" s="42">
        <f t="shared" si="6"/>
        <v>0.32641839861210364</v>
      </c>
      <c r="O70" s="42">
        <f t="shared" si="6"/>
        <v>4.5732099444672381E-2</v>
      </c>
      <c r="P70" s="45"/>
    </row>
    <row r="71" spans="2:16" x14ac:dyDescent="0.25">
      <c r="B71" s="63"/>
      <c r="C71" s="69">
        <v>2014</v>
      </c>
      <c r="D71" s="33">
        <v>41.049615529999997</v>
      </c>
      <c r="E71" s="33">
        <v>45.396322889999986</v>
      </c>
      <c r="F71" s="33">
        <v>6.9171919999999998E-2</v>
      </c>
      <c r="G71" s="33">
        <v>15.427878460000001</v>
      </c>
      <c r="H71" s="33">
        <v>101.94298879999999</v>
      </c>
      <c r="I71" s="66"/>
      <c r="J71" s="69">
        <v>2014</v>
      </c>
      <c r="K71" s="42">
        <f t="shared" si="7"/>
        <v>0.33350390897625082</v>
      </c>
      <c r="L71" s="42">
        <f t="shared" si="6"/>
        <v>0.18170553372498643</v>
      </c>
      <c r="M71" s="42">
        <f t="shared" si="6"/>
        <v>-0.10078716962775558</v>
      </c>
      <c r="N71" s="42">
        <f t="shared" si="6"/>
        <v>-0.19031847652424394</v>
      </c>
      <c r="O71" s="42">
        <f t="shared" si="6"/>
        <v>0.15411004425412544</v>
      </c>
      <c r="P71" s="45"/>
    </row>
    <row r="72" spans="2:16" x14ac:dyDescent="0.25">
      <c r="B72" s="63"/>
      <c r="C72" s="69">
        <v>2015</v>
      </c>
      <c r="D72" s="33">
        <v>38.338855070000008</v>
      </c>
      <c r="E72" s="33">
        <v>47.702587299999998</v>
      </c>
      <c r="F72" s="33">
        <v>7.373099000000001E-2</v>
      </c>
      <c r="G72" s="33">
        <v>15.465479039999998</v>
      </c>
      <c r="H72" s="33">
        <v>101.58065239999999</v>
      </c>
      <c r="I72" s="66"/>
      <c r="J72" s="69">
        <v>2015</v>
      </c>
      <c r="K72" s="42">
        <f t="shared" si="7"/>
        <v>-6.6036196076401765E-2</v>
      </c>
      <c r="L72" s="42">
        <f t="shared" si="6"/>
        <v>5.0802890260260192E-2</v>
      </c>
      <c r="M72" s="42">
        <f t="shared" si="6"/>
        <v>6.5909259132896914E-2</v>
      </c>
      <c r="N72" s="42">
        <f t="shared" si="6"/>
        <v>2.4371840948504975E-3</v>
      </c>
      <c r="O72" s="42">
        <f t="shared" si="6"/>
        <v>-3.5543042661900781E-3</v>
      </c>
      <c r="P72" s="45"/>
    </row>
    <row r="73" spans="2:16" x14ac:dyDescent="0.25">
      <c r="B73" s="63"/>
      <c r="C73" s="69">
        <v>2016</v>
      </c>
      <c r="D73" s="70">
        <v>42.567329669999985</v>
      </c>
      <c r="E73" s="70">
        <v>50.487131419999997</v>
      </c>
      <c r="F73" s="70">
        <v>7.1889060000000005E-2</v>
      </c>
      <c r="G73" s="70">
        <v>12.26036923</v>
      </c>
      <c r="H73" s="70">
        <v>105.38671937999997</v>
      </c>
      <c r="I73" s="66"/>
      <c r="J73" s="69">
        <v>2016</v>
      </c>
      <c r="K73" s="42">
        <f t="shared" si="7"/>
        <v>0.11029214597774306</v>
      </c>
      <c r="L73" s="42">
        <f t="shared" si="6"/>
        <v>5.8373020785813745E-2</v>
      </c>
      <c r="M73" s="42">
        <f t="shared" si="6"/>
        <v>-2.4981761400464153E-2</v>
      </c>
      <c r="N73" s="42">
        <f t="shared" si="6"/>
        <v>-0.20724284076233812</v>
      </c>
      <c r="O73" s="42">
        <f t="shared" si="6"/>
        <v>3.746842425280561E-2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2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32" t="s">
        <v>42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>
      <selection activeCell="A7" sqref="A7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7" t="s">
        <v>100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ht="15" customHeight="1" x14ac:dyDescent="0.25">
      <c r="B8" s="29"/>
      <c r="C8" s="161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326.0 millones por tributos internos, cifra superior en 8.4% respecto a lo recaudado en el mismo periodo del 2015. Es así que se recaudaron S/ 188.3 millones por Impuesto a la Renta, S/ 92.3 millones por Impuesto a la producción y el Consumo y solo S/ 45.4 millones por otros conceptos.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8" t="s">
        <v>32</v>
      </c>
      <c r="F10" s="138"/>
      <c r="G10" s="138"/>
      <c r="H10" s="138"/>
      <c r="I10" s="138"/>
      <c r="J10" s="138"/>
      <c r="K10" s="138"/>
      <c r="L10" s="138"/>
      <c r="M10" s="138"/>
      <c r="N10" s="10"/>
      <c r="O10" s="10"/>
      <c r="P10" s="45"/>
    </row>
    <row r="11" spans="2:24" ht="15" customHeight="1" x14ac:dyDescent="0.25">
      <c r="B11" s="30"/>
      <c r="C11" s="10"/>
      <c r="D11" s="10"/>
      <c r="E11" s="139"/>
      <c r="F11" s="139"/>
      <c r="G11" s="139"/>
      <c r="H11" s="139"/>
      <c r="I11" s="139"/>
      <c r="J11" s="139"/>
      <c r="K11" s="139"/>
      <c r="L11" s="139"/>
      <c r="M11" s="139"/>
      <c r="N11" s="10"/>
      <c r="O11" s="10"/>
      <c r="P11" s="45"/>
    </row>
    <row r="12" spans="2:24" x14ac:dyDescent="0.25">
      <c r="B12" s="30"/>
      <c r="C12" s="10"/>
      <c r="D12" s="10"/>
      <c r="E12" s="140" t="s">
        <v>33</v>
      </c>
      <c r="F12" s="141"/>
      <c r="G12" s="142"/>
      <c r="H12" s="146">
        <v>2016</v>
      </c>
      <c r="I12" s="146"/>
      <c r="J12" s="146">
        <v>2015</v>
      </c>
      <c r="K12" s="146"/>
      <c r="L12" s="147" t="s">
        <v>29</v>
      </c>
      <c r="M12" s="147"/>
      <c r="N12" s="10"/>
      <c r="O12" s="10"/>
      <c r="P12" s="45"/>
    </row>
    <row r="13" spans="2:24" x14ac:dyDescent="0.25">
      <c r="B13" s="30"/>
      <c r="C13" s="10"/>
      <c r="D13" s="10"/>
      <c r="E13" s="143"/>
      <c r="F13" s="144"/>
      <c r="G13" s="145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9" t="s">
        <v>0</v>
      </c>
      <c r="F14" s="149"/>
      <c r="G14" s="149"/>
      <c r="H14" s="32">
        <v>188.32194748999999</v>
      </c>
      <c r="I14" s="27">
        <f>+H14/H$21</f>
        <v>0.577692776302688</v>
      </c>
      <c r="J14" s="32">
        <v>167.41203776999993</v>
      </c>
      <c r="K14" s="27">
        <f>+J14/J$21</f>
        <v>0.55681479773414566</v>
      </c>
      <c r="L14" s="35">
        <f>+H14-J14</f>
        <v>20.909909720000059</v>
      </c>
      <c r="M14" s="27">
        <f>+H14/J14-1</f>
        <v>0.12490087330952426</v>
      </c>
      <c r="N14" s="10"/>
      <c r="O14" s="10"/>
      <c r="P14" s="45"/>
    </row>
    <row r="15" spans="2:24" x14ac:dyDescent="0.25">
      <c r="B15" s="30"/>
      <c r="C15" s="10"/>
      <c r="D15" s="10"/>
      <c r="E15" s="157" t="s">
        <v>24</v>
      </c>
      <c r="F15" s="157"/>
      <c r="G15" s="157"/>
      <c r="H15" s="33">
        <v>125.06640847999996</v>
      </c>
      <c r="I15" s="42">
        <f t="shared" ref="I15:K21" si="0">+H15/H$21</f>
        <v>0.38365130405660097</v>
      </c>
      <c r="J15" s="33">
        <v>102.70235614999994</v>
      </c>
      <c r="K15" s="42">
        <f t="shared" si="0"/>
        <v>0.34158948441358811</v>
      </c>
      <c r="L15" s="33">
        <f t="shared" ref="L15:L21" si="1">+H15-J15</f>
        <v>22.364052330000021</v>
      </c>
      <c r="M15" s="42">
        <f t="shared" ref="M15:M21" si="2">+H15/J15-1</f>
        <v>0.21775598115136363</v>
      </c>
      <c r="N15" s="10"/>
      <c r="O15" s="10"/>
      <c r="P15" s="45"/>
    </row>
    <row r="16" spans="2:24" x14ac:dyDescent="0.25">
      <c r="B16" s="30"/>
      <c r="C16" s="10"/>
      <c r="D16" s="10"/>
      <c r="E16" s="157" t="s">
        <v>25</v>
      </c>
      <c r="F16" s="157"/>
      <c r="G16" s="157"/>
      <c r="H16" s="33">
        <v>26.639903379999996</v>
      </c>
      <c r="I16" s="42">
        <f t="shared" si="0"/>
        <v>8.1720054136784889E-2</v>
      </c>
      <c r="J16" s="33">
        <v>21.818150560000003</v>
      </c>
      <c r="K16" s="42">
        <f t="shared" si="0"/>
        <v>7.2567476346534071E-2</v>
      </c>
      <c r="L16" s="33">
        <f t="shared" si="1"/>
        <v>4.8217528199999933</v>
      </c>
      <c r="M16" s="42">
        <f t="shared" si="2"/>
        <v>0.22099732086549473</v>
      </c>
      <c r="N16" s="10"/>
      <c r="O16" s="10"/>
      <c r="P16" s="45"/>
    </row>
    <row r="17" spans="2:16" x14ac:dyDescent="0.25">
      <c r="B17" s="30"/>
      <c r="C17" s="10"/>
      <c r="D17" s="10"/>
      <c r="E17" s="149" t="s">
        <v>31</v>
      </c>
      <c r="F17" s="149"/>
      <c r="G17" s="149"/>
      <c r="H17" s="32">
        <v>92.252414399999992</v>
      </c>
      <c r="I17" s="27">
        <f t="shared" si="0"/>
        <v>0.28299172829121255</v>
      </c>
      <c r="J17" s="32">
        <v>86.193860369999967</v>
      </c>
      <c r="K17" s="27">
        <f t="shared" si="0"/>
        <v>0.28668199471882427</v>
      </c>
      <c r="L17" s="35">
        <f t="shared" si="1"/>
        <v>6.0585540300000247</v>
      </c>
      <c r="M17" s="27">
        <f t="shared" si="2"/>
        <v>7.0289855959493774E-2</v>
      </c>
      <c r="N17" s="10"/>
      <c r="O17" s="10"/>
      <c r="P17" s="45"/>
    </row>
    <row r="18" spans="2:16" x14ac:dyDescent="0.25">
      <c r="B18" s="30"/>
      <c r="C18" s="10"/>
      <c r="D18" s="10"/>
      <c r="E18" s="157" t="s">
        <v>10</v>
      </c>
      <c r="F18" s="157"/>
      <c r="G18" s="157"/>
      <c r="H18" s="34">
        <v>92.075348369999986</v>
      </c>
      <c r="I18" s="24">
        <f t="shared" si="0"/>
        <v>0.28244856395044959</v>
      </c>
      <c r="J18" s="34">
        <v>85.925361389999964</v>
      </c>
      <c r="K18" s="24">
        <f t="shared" si="0"/>
        <v>0.28578896332614789</v>
      </c>
      <c r="L18" s="36">
        <f t="shared" si="1"/>
        <v>6.1499869800000226</v>
      </c>
      <c r="M18" s="24">
        <f t="shared" si="2"/>
        <v>7.1573594576883171E-2</v>
      </c>
      <c r="N18" s="10"/>
      <c r="O18" s="10"/>
      <c r="P18" s="45"/>
    </row>
    <row r="19" spans="2:16" x14ac:dyDescent="0.25">
      <c r="B19" s="30"/>
      <c r="C19" s="10"/>
      <c r="D19" s="10"/>
      <c r="E19" s="157" t="s">
        <v>11</v>
      </c>
      <c r="F19" s="157"/>
      <c r="G19" s="157"/>
      <c r="H19" s="34">
        <v>0.17706603000000004</v>
      </c>
      <c r="I19" s="24">
        <f t="shared" si="0"/>
        <v>5.4316434076291989E-4</v>
      </c>
      <c r="J19" s="34">
        <v>0.26849898</v>
      </c>
      <c r="K19" s="24">
        <f t="shared" si="0"/>
        <v>8.9303139267632415E-4</v>
      </c>
      <c r="L19" s="36">
        <f t="shared" si="1"/>
        <v>-9.1432949999999957E-2</v>
      </c>
      <c r="M19" s="24">
        <f t="shared" si="2"/>
        <v>-0.34053369588219651</v>
      </c>
      <c r="N19" s="10"/>
      <c r="O19" s="51">
        <f>+H19/Sur!H36</f>
        <v>7.0303172399882111E-3</v>
      </c>
      <c r="P19" s="45"/>
    </row>
    <row r="20" spans="2:16" x14ac:dyDescent="0.25">
      <c r="B20" s="30"/>
      <c r="C20" s="10"/>
      <c r="D20" s="10"/>
      <c r="E20" s="149" t="s">
        <v>12</v>
      </c>
      <c r="F20" s="149"/>
      <c r="G20" s="149"/>
      <c r="H20" s="32">
        <v>45.415429250000003</v>
      </c>
      <c r="I20" s="27">
        <f t="shared" si="0"/>
        <v>0.1393154954060995</v>
      </c>
      <c r="J20" s="32">
        <v>47.054282680000007</v>
      </c>
      <c r="K20" s="27">
        <f t="shared" si="0"/>
        <v>0.15650320754702995</v>
      </c>
      <c r="L20" s="35">
        <f t="shared" si="1"/>
        <v>-1.6388534300000046</v>
      </c>
      <c r="M20" s="27">
        <f t="shared" si="2"/>
        <v>-3.4828996143566382E-2</v>
      </c>
      <c r="N20" s="10"/>
      <c r="O20" s="10"/>
      <c r="P20" s="45"/>
    </row>
    <row r="21" spans="2:16" x14ac:dyDescent="0.25">
      <c r="B21" s="30"/>
      <c r="C21" s="10"/>
      <c r="D21" s="10"/>
      <c r="E21" s="150" t="s">
        <v>16</v>
      </c>
      <c r="F21" s="151"/>
      <c r="G21" s="152"/>
      <c r="H21" s="57">
        <v>325.98979113999997</v>
      </c>
      <c r="I21" s="25">
        <f t="shared" si="0"/>
        <v>1</v>
      </c>
      <c r="J21" s="57">
        <v>300.66018081999994</v>
      </c>
      <c r="K21" s="25">
        <f t="shared" si="0"/>
        <v>1</v>
      </c>
      <c r="L21" s="58">
        <f t="shared" si="1"/>
        <v>25.329610320000029</v>
      </c>
      <c r="M21" s="25">
        <f t="shared" si="2"/>
        <v>8.424664101151591E-2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32" t="s">
        <v>30</v>
      </c>
      <c r="F23" s="132"/>
      <c r="G23" s="132"/>
      <c r="H23" s="132"/>
      <c r="I23" s="132"/>
      <c r="J23" s="132"/>
      <c r="K23" s="132"/>
      <c r="L23" s="132"/>
      <c r="M23" s="132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61" t="str">
        <f>+CONCATENATE("Durante el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 2016 los impuestos a la producción y consumo representaron  28.3% del total recaudado, casi en su totalidad por el Impuesto General a las Ventas (IGV). Mientras que el Impuesto a la Renta de Tercera Categoría Alcanzó una participación de 38.4% y el Impuesto de Quinta Categoría de 8.2%, entre las principales.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5"/>
    </row>
    <row r="29" spans="2:16" x14ac:dyDescent="0.25">
      <c r="B29" s="3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5"/>
    </row>
    <row r="30" spans="2:16" x14ac:dyDescent="0.25">
      <c r="B30" s="30"/>
      <c r="C30" s="10"/>
      <c r="D30" s="10"/>
      <c r="E30" s="138" t="s">
        <v>32</v>
      </c>
      <c r="F30" s="138"/>
      <c r="G30" s="138"/>
      <c r="H30" s="138"/>
      <c r="I30" s="138"/>
      <c r="J30" s="138"/>
      <c r="K30" s="138"/>
      <c r="L30" s="138"/>
      <c r="M30" s="138"/>
      <c r="N30" s="10"/>
      <c r="O30" s="10"/>
      <c r="P30" s="45"/>
    </row>
    <row r="31" spans="2:16" x14ac:dyDescent="0.25">
      <c r="B31" s="30"/>
      <c r="C31" s="10"/>
      <c r="D31" s="10"/>
      <c r="E31" s="139"/>
      <c r="F31" s="139"/>
      <c r="G31" s="139"/>
      <c r="H31" s="139"/>
      <c r="I31" s="139"/>
      <c r="J31" s="139"/>
      <c r="K31" s="139"/>
      <c r="L31" s="139"/>
      <c r="M31" s="139"/>
      <c r="N31" s="10"/>
      <c r="O31" s="10"/>
      <c r="P31" s="45"/>
    </row>
    <row r="32" spans="2:16" x14ac:dyDescent="0.25">
      <c r="B32" s="30"/>
      <c r="C32" s="10"/>
      <c r="D32" s="10"/>
      <c r="E32" s="140" t="s">
        <v>21</v>
      </c>
      <c r="F32" s="141"/>
      <c r="G32" s="142"/>
      <c r="H32" s="146">
        <v>2016</v>
      </c>
      <c r="I32" s="146"/>
      <c r="J32" s="146">
        <v>2015</v>
      </c>
      <c r="K32" s="146"/>
      <c r="L32" s="147" t="s">
        <v>29</v>
      </c>
      <c r="M32" s="147"/>
      <c r="N32" s="10"/>
      <c r="O32" s="10"/>
      <c r="P32" s="45"/>
    </row>
    <row r="33" spans="2:16" x14ac:dyDescent="0.25">
      <c r="B33" s="30"/>
      <c r="C33" s="10"/>
      <c r="D33" s="10"/>
      <c r="E33" s="153"/>
      <c r="F33" s="154"/>
      <c r="G33" s="155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6" t="s">
        <v>0</v>
      </c>
      <c r="F34" s="136"/>
      <c r="G34" s="136"/>
      <c r="H34" s="56">
        <v>188.32194748999999</v>
      </c>
      <c r="I34" s="54">
        <f>+H34/H$50</f>
        <v>0.577692776302688</v>
      </c>
      <c r="J34" s="56">
        <v>167.41203776999993</v>
      </c>
      <c r="K34" s="54">
        <f>+J34/J$50</f>
        <v>0.55681479773414566</v>
      </c>
      <c r="L34" s="55">
        <f>+H34-J34</f>
        <v>20.909909720000059</v>
      </c>
      <c r="M34" s="54">
        <f>+H34/J34-1</f>
        <v>0.12490087330952426</v>
      </c>
      <c r="N34" s="10"/>
      <c r="O34" s="10"/>
      <c r="P34" s="45"/>
    </row>
    <row r="35" spans="2:16" x14ac:dyDescent="0.25">
      <c r="B35" s="30"/>
      <c r="C35" s="50"/>
      <c r="D35" s="51"/>
      <c r="E35" s="133" t="s">
        <v>5</v>
      </c>
      <c r="F35" s="133"/>
      <c r="G35" s="133"/>
      <c r="H35" s="52">
        <v>4.5067828400000005</v>
      </c>
      <c r="I35" s="42">
        <f t="shared" ref="I35:K50" si="3">+H35/H$50</f>
        <v>1.3824920173848365E-2</v>
      </c>
      <c r="J35" s="52">
        <v>3.8532897600000009</v>
      </c>
      <c r="K35" s="42">
        <f t="shared" si="3"/>
        <v>1.2816096063970968E-2</v>
      </c>
      <c r="L35" s="33">
        <f t="shared" ref="L35:L50" si="4">+H35-J35</f>
        <v>0.65349307999999962</v>
      </c>
      <c r="M35" s="42">
        <f t="shared" ref="M35:M50" si="5">+H35/J35-1</f>
        <v>0.16959354751457867</v>
      </c>
      <c r="N35" s="10"/>
      <c r="O35" s="10"/>
      <c r="P35" s="45"/>
    </row>
    <row r="36" spans="2:16" x14ac:dyDescent="0.25">
      <c r="B36" s="30"/>
      <c r="C36" s="50"/>
      <c r="D36" s="51"/>
      <c r="E36" s="133" t="s">
        <v>6</v>
      </c>
      <c r="F36" s="133"/>
      <c r="G36" s="133"/>
      <c r="H36" s="52">
        <v>4.7791888100000017</v>
      </c>
      <c r="I36" s="42">
        <f t="shared" si="3"/>
        <v>1.4660547476922445E-2</v>
      </c>
      <c r="J36" s="52">
        <v>3.8684386200000009</v>
      </c>
      <c r="K36" s="42">
        <f t="shared" si="3"/>
        <v>1.2866481385893825E-2</v>
      </c>
      <c r="L36" s="33">
        <f t="shared" si="4"/>
        <v>0.91075019000000079</v>
      </c>
      <c r="M36" s="42">
        <f t="shared" si="5"/>
        <v>0.23543095275995363</v>
      </c>
      <c r="N36" s="10"/>
      <c r="O36" s="10"/>
      <c r="P36" s="45"/>
    </row>
    <row r="37" spans="2:16" x14ac:dyDescent="0.25">
      <c r="B37" s="30"/>
      <c r="C37" s="50"/>
      <c r="D37" s="51"/>
      <c r="E37" s="133" t="s">
        <v>1</v>
      </c>
      <c r="F37" s="133"/>
      <c r="G37" s="133"/>
      <c r="H37" s="52">
        <v>125.06640847999996</v>
      </c>
      <c r="I37" s="42">
        <f t="shared" si="3"/>
        <v>0.38365130405660097</v>
      </c>
      <c r="J37" s="52">
        <v>102.70235614999994</v>
      </c>
      <c r="K37" s="42">
        <f t="shared" si="3"/>
        <v>0.34158948441358811</v>
      </c>
      <c r="L37" s="33">
        <f t="shared" si="4"/>
        <v>22.364052330000021</v>
      </c>
      <c r="M37" s="42">
        <f t="shared" si="5"/>
        <v>0.21775598115136363</v>
      </c>
      <c r="N37" s="10"/>
      <c r="O37" s="10"/>
      <c r="P37" s="45"/>
    </row>
    <row r="38" spans="2:16" x14ac:dyDescent="0.25">
      <c r="B38" s="30"/>
      <c r="C38" s="50"/>
      <c r="D38" s="51"/>
      <c r="E38" s="133" t="s">
        <v>4</v>
      </c>
      <c r="F38" s="133"/>
      <c r="G38" s="133"/>
      <c r="H38" s="52">
        <v>3.1590232899999999</v>
      </c>
      <c r="I38" s="42">
        <f t="shared" si="3"/>
        <v>9.6905589557046042E-3</v>
      </c>
      <c r="J38" s="52">
        <v>2.9324143299999998</v>
      </c>
      <c r="K38" s="42">
        <f t="shared" si="3"/>
        <v>9.7532514016399983E-3</v>
      </c>
      <c r="L38" s="33">
        <f t="shared" si="4"/>
        <v>0.22660896000000008</v>
      </c>
      <c r="M38" s="42">
        <f t="shared" si="5"/>
        <v>7.7277265249211968E-2</v>
      </c>
      <c r="N38" s="10"/>
      <c r="O38" s="10"/>
      <c r="P38" s="45"/>
    </row>
    <row r="39" spans="2:16" x14ac:dyDescent="0.25">
      <c r="B39" s="30"/>
      <c r="C39" s="50"/>
      <c r="D39" s="51"/>
      <c r="E39" s="133" t="s">
        <v>2</v>
      </c>
      <c r="F39" s="133"/>
      <c r="G39" s="133"/>
      <c r="H39" s="52">
        <v>26.639903379999996</v>
      </c>
      <c r="I39" s="42">
        <f t="shared" si="3"/>
        <v>8.1720054136784889E-2</v>
      </c>
      <c r="J39" s="52">
        <v>21.818150560000003</v>
      </c>
      <c r="K39" s="42">
        <f t="shared" si="3"/>
        <v>7.2567476346534071E-2</v>
      </c>
      <c r="L39" s="33">
        <f t="shared" si="4"/>
        <v>4.8217528199999933</v>
      </c>
      <c r="M39" s="42">
        <f t="shared" si="5"/>
        <v>0.22099732086549473</v>
      </c>
      <c r="N39" s="10"/>
      <c r="O39" s="10"/>
      <c r="P39" s="45"/>
    </row>
    <row r="40" spans="2:16" x14ac:dyDescent="0.25">
      <c r="B40" s="30"/>
      <c r="C40" s="50"/>
      <c r="D40" s="51"/>
      <c r="E40" s="133" t="s">
        <v>7</v>
      </c>
      <c r="F40" s="133"/>
      <c r="G40" s="133"/>
      <c r="H40" s="52">
        <v>1.9291810899999999</v>
      </c>
      <c r="I40" s="42">
        <f t="shared" si="3"/>
        <v>5.9179187276189628E-3</v>
      </c>
      <c r="J40" s="52">
        <v>1.7983181699999999</v>
      </c>
      <c r="K40" s="42">
        <f t="shared" si="3"/>
        <v>5.9812315854244165E-3</v>
      </c>
      <c r="L40" s="33">
        <f t="shared" si="4"/>
        <v>0.13086291999999999</v>
      </c>
      <c r="M40" s="42">
        <f t="shared" si="5"/>
        <v>7.276961451154107E-2</v>
      </c>
      <c r="N40" s="10"/>
      <c r="O40" s="10"/>
      <c r="P40" s="45"/>
    </row>
    <row r="41" spans="2:16" x14ac:dyDescent="0.25">
      <c r="B41" s="30"/>
      <c r="C41" s="50"/>
      <c r="D41" s="51"/>
      <c r="E41" s="133" t="s">
        <v>3</v>
      </c>
      <c r="F41" s="133"/>
      <c r="G41" s="133"/>
      <c r="H41" s="52">
        <v>13.830823549999996</v>
      </c>
      <c r="I41" s="42">
        <f t="shared" si="3"/>
        <v>4.2427167739311794E-2</v>
      </c>
      <c r="J41" s="52">
        <v>14.776161699999998</v>
      </c>
      <c r="K41" s="42">
        <f t="shared" si="3"/>
        <v>4.9145722122898049E-2</v>
      </c>
      <c r="L41" s="33">
        <f t="shared" si="4"/>
        <v>-0.94533815000000132</v>
      </c>
      <c r="M41" s="42">
        <f t="shared" si="5"/>
        <v>-6.3977247217049671E-2</v>
      </c>
      <c r="N41" s="10"/>
      <c r="O41" s="10"/>
      <c r="P41" s="45"/>
    </row>
    <row r="42" spans="2:16" x14ac:dyDescent="0.25">
      <c r="B42" s="30"/>
      <c r="C42" s="50"/>
      <c r="D42" s="51"/>
      <c r="E42" s="133" t="s">
        <v>37</v>
      </c>
      <c r="F42" s="133"/>
      <c r="G42" s="133"/>
      <c r="H42" s="52">
        <v>7.9486878700000014</v>
      </c>
      <c r="I42" s="42">
        <f t="shared" si="3"/>
        <v>2.4383241702763472E-2</v>
      </c>
      <c r="J42" s="52">
        <v>8.5431875300000026</v>
      </c>
      <c r="K42" s="42">
        <f t="shared" si="3"/>
        <v>2.8414762163382925E-2</v>
      </c>
      <c r="L42" s="33">
        <f t="shared" si="4"/>
        <v>-0.59449966000000121</v>
      </c>
      <c r="M42" s="42">
        <f t="shared" si="5"/>
        <v>-6.9587569968746932E-2</v>
      </c>
      <c r="N42" s="10"/>
      <c r="O42" s="10"/>
      <c r="P42" s="45"/>
    </row>
    <row r="43" spans="2:16" x14ac:dyDescent="0.25">
      <c r="B43" s="30"/>
      <c r="C43" s="50"/>
      <c r="D43" s="51"/>
      <c r="E43" s="133" t="s">
        <v>8</v>
      </c>
      <c r="F43" s="133"/>
      <c r="G43" s="133"/>
      <c r="H43" s="52">
        <v>0.46194817999999999</v>
      </c>
      <c r="I43" s="42">
        <f t="shared" si="3"/>
        <v>1.4170633331324512E-3</v>
      </c>
      <c r="J43" s="52">
        <v>7.1197209499999987</v>
      </c>
      <c r="K43" s="42">
        <f t="shared" si="3"/>
        <v>2.3680292250813396E-2</v>
      </c>
      <c r="L43" s="33">
        <f t="shared" si="4"/>
        <v>-6.6577727699999985</v>
      </c>
      <c r="M43" s="42">
        <f t="shared" si="5"/>
        <v>-0.93511709472265203</v>
      </c>
      <c r="N43" s="10"/>
      <c r="O43" s="10"/>
      <c r="P43" s="45"/>
    </row>
    <row r="44" spans="2:16" x14ac:dyDescent="0.25">
      <c r="B44" s="30"/>
      <c r="C44" s="48"/>
      <c r="D44" s="49"/>
      <c r="E44" s="136" t="s">
        <v>9</v>
      </c>
      <c r="F44" s="136"/>
      <c r="G44" s="136"/>
      <c r="H44" s="56">
        <v>92.252414399999992</v>
      </c>
      <c r="I44" s="54">
        <f t="shared" si="3"/>
        <v>0.28299172829121255</v>
      </c>
      <c r="J44" s="56">
        <v>86.193860369999967</v>
      </c>
      <c r="K44" s="54">
        <f t="shared" si="3"/>
        <v>0.28668199471882427</v>
      </c>
      <c r="L44" s="55">
        <f t="shared" si="4"/>
        <v>6.0585540300000247</v>
      </c>
      <c r="M44" s="54">
        <f t="shared" si="5"/>
        <v>7.0289855959493774E-2</v>
      </c>
      <c r="N44" s="10"/>
      <c r="O44" s="10"/>
      <c r="P44" s="45"/>
    </row>
    <row r="45" spans="2:16" x14ac:dyDescent="0.25">
      <c r="B45" s="30"/>
      <c r="C45" s="50"/>
      <c r="D45" s="51"/>
      <c r="E45" s="133" t="s">
        <v>17</v>
      </c>
      <c r="F45" s="133"/>
      <c r="G45" s="133"/>
      <c r="H45" s="52">
        <v>92.075348369999986</v>
      </c>
      <c r="I45" s="42">
        <f t="shared" si="3"/>
        <v>0.28244856395044959</v>
      </c>
      <c r="J45" s="52">
        <v>85.925361389999964</v>
      </c>
      <c r="K45" s="42">
        <f t="shared" si="3"/>
        <v>0.28578896332614789</v>
      </c>
      <c r="L45" s="33">
        <f t="shared" si="4"/>
        <v>6.1499869800000226</v>
      </c>
      <c r="M45" s="42">
        <f t="shared" si="5"/>
        <v>7.1573594576883171E-2</v>
      </c>
      <c r="N45" s="10"/>
      <c r="O45" s="10"/>
      <c r="P45" s="45"/>
    </row>
    <row r="46" spans="2:16" x14ac:dyDescent="0.25">
      <c r="B46" s="30"/>
      <c r="C46" s="50"/>
      <c r="D46" s="51"/>
      <c r="E46" s="133" t="s">
        <v>18</v>
      </c>
      <c r="F46" s="133"/>
      <c r="G46" s="133"/>
      <c r="H46" s="52">
        <v>0.17706603000000004</v>
      </c>
      <c r="I46" s="42">
        <f t="shared" si="3"/>
        <v>5.4316434076291989E-4</v>
      </c>
      <c r="J46" s="52">
        <v>0.26849898</v>
      </c>
      <c r="K46" s="42">
        <f t="shared" si="3"/>
        <v>8.9303139267632415E-4</v>
      </c>
      <c r="L46" s="33">
        <f t="shared" si="4"/>
        <v>-9.1432949999999957E-2</v>
      </c>
      <c r="M46" s="42">
        <f t="shared" si="5"/>
        <v>-0.34053369588219651</v>
      </c>
      <c r="N46" s="10"/>
      <c r="O46" s="10"/>
      <c r="P46" s="45"/>
    </row>
    <row r="47" spans="2:16" x14ac:dyDescent="0.25">
      <c r="B47" s="30"/>
      <c r="C47" s="50"/>
      <c r="D47" s="51"/>
      <c r="E47" s="133" t="s">
        <v>38</v>
      </c>
      <c r="F47" s="133"/>
      <c r="G47" s="133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33" t="s">
        <v>39</v>
      </c>
      <c r="F48" s="133"/>
      <c r="G48" s="133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34" t="s">
        <v>12</v>
      </c>
      <c r="F49" s="134"/>
      <c r="G49" s="134"/>
      <c r="H49" s="53">
        <v>45.415429250000003</v>
      </c>
      <c r="I49" s="54">
        <f t="shared" si="3"/>
        <v>0.1393154954060995</v>
      </c>
      <c r="J49" s="53">
        <v>47.054282680000007</v>
      </c>
      <c r="K49" s="54">
        <f t="shared" si="3"/>
        <v>0.15650320754702995</v>
      </c>
      <c r="L49" s="55">
        <f t="shared" si="4"/>
        <v>-1.6388534300000046</v>
      </c>
      <c r="M49" s="54">
        <f t="shared" si="5"/>
        <v>-3.4828996143566382E-2</v>
      </c>
      <c r="N49" s="10"/>
      <c r="O49" s="10"/>
      <c r="P49" s="45"/>
    </row>
    <row r="50" spans="2:16" x14ac:dyDescent="0.25">
      <c r="B50" s="30"/>
      <c r="C50" s="48"/>
      <c r="D50" s="49"/>
      <c r="E50" s="135" t="s">
        <v>36</v>
      </c>
      <c r="F50" s="135"/>
      <c r="G50" s="135"/>
      <c r="H50" s="59">
        <f>+H34+H44+H49</f>
        <v>325.98979113999997</v>
      </c>
      <c r="I50" s="60">
        <f t="shared" si="3"/>
        <v>1</v>
      </c>
      <c r="J50" s="59">
        <f>+J34+J44+J49</f>
        <v>300.66018081999994</v>
      </c>
      <c r="K50" s="60">
        <f t="shared" si="3"/>
        <v>1</v>
      </c>
      <c r="L50" s="61">
        <f t="shared" si="4"/>
        <v>25.329610320000029</v>
      </c>
      <c r="M50" s="60">
        <f t="shared" si="5"/>
        <v>8.424664101151591E-2</v>
      </c>
      <c r="N50" s="10"/>
      <c r="O50" s="10"/>
      <c r="P50" s="45"/>
    </row>
    <row r="51" spans="2:16" x14ac:dyDescent="0.25">
      <c r="B51" s="30"/>
      <c r="C51" s="50"/>
      <c r="D51" s="51"/>
      <c r="E51" s="132" t="s">
        <v>30</v>
      </c>
      <c r="F51" s="132"/>
      <c r="G51" s="132"/>
      <c r="H51" s="132"/>
      <c r="I51" s="132"/>
      <c r="J51" s="132"/>
      <c r="K51" s="132"/>
      <c r="L51" s="132"/>
      <c r="M51" s="132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61" t="str">
        <f>+CONCATENATE("En esta región se habría recaudado en el 2016 unos  S/ ",FIXED(H73,1)," millones, con lo que registraría un aumento 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326.0 millones, con lo que registraría un aumento  de 8.4% respecto al año anterior. El Impuesto a la Renta recaudado sería de S/ 188.3 millones un 12.5% más en comparación del año 2015. Mientras que el IGV habría alcanzado los S/ 92.1 millones un 7.2% superior al año anterior.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5"/>
    </row>
    <row r="57" spans="2:16" x14ac:dyDescent="0.25">
      <c r="B57" s="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5"/>
    </row>
    <row r="58" spans="2:16" x14ac:dyDescent="0.25">
      <c r="B58" s="30"/>
      <c r="C58" s="131" t="s">
        <v>43</v>
      </c>
      <c r="D58" s="131"/>
      <c r="E58" s="131"/>
      <c r="F58" s="131"/>
      <c r="G58" s="131"/>
      <c r="H58" s="131"/>
      <c r="I58" s="66"/>
      <c r="J58" s="131" t="s">
        <v>45</v>
      </c>
      <c r="K58" s="131"/>
      <c r="L58" s="131"/>
      <c r="M58" s="131"/>
      <c r="N58" s="131"/>
      <c r="O58" s="131"/>
      <c r="P58" s="45"/>
    </row>
    <row r="59" spans="2:16" x14ac:dyDescent="0.25">
      <c r="B59" s="30"/>
      <c r="C59" s="131" t="s">
        <v>26</v>
      </c>
      <c r="D59" s="131"/>
      <c r="E59" s="131"/>
      <c r="F59" s="131"/>
      <c r="G59" s="131"/>
      <c r="H59" s="131"/>
      <c r="I59" s="66"/>
      <c r="J59" s="131" t="s">
        <v>44</v>
      </c>
      <c r="K59" s="131"/>
      <c r="L59" s="131"/>
      <c r="M59" s="131"/>
      <c r="N59" s="131"/>
      <c r="O59" s="131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25.008353630000002</v>
      </c>
      <c r="E61" s="33">
        <v>17.970238670000001</v>
      </c>
      <c r="F61" s="33">
        <v>1.1542288799999998</v>
      </c>
      <c r="G61" s="33">
        <v>7.4873535700000016</v>
      </c>
      <c r="H61" s="33">
        <v>51.705852010000001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24.85799046</v>
      </c>
      <c r="E62" s="33">
        <v>21.012009800000001</v>
      </c>
      <c r="F62" s="33">
        <v>0.90671405999999999</v>
      </c>
      <c r="G62" s="33">
        <v>11.740010530000001</v>
      </c>
      <c r="H62" s="33">
        <v>58.74007512</v>
      </c>
      <c r="I62" s="66"/>
      <c r="J62" s="69">
        <v>2005</v>
      </c>
      <c r="K62" s="42">
        <f>+D62/D61-1</f>
        <v>-6.0125177460553791E-3</v>
      </c>
      <c r="L62" s="42">
        <f t="shared" ref="L62:O73" si="6">+E62/E61-1</f>
        <v>0.16926715253248226</v>
      </c>
      <c r="M62" s="42">
        <f t="shared" si="6"/>
        <v>-0.21444171454105343</v>
      </c>
      <c r="N62" s="42">
        <f t="shared" si="6"/>
        <v>0.56797864829562195</v>
      </c>
      <c r="O62" s="42">
        <f t="shared" si="6"/>
        <v>0.13604307513663194</v>
      </c>
      <c r="P62" s="45"/>
    </row>
    <row r="63" spans="2:16" x14ac:dyDescent="0.25">
      <c r="B63" s="30"/>
      <c r="C63" s="69">
        <v>2006</v>
      </c>
      <c r="D63" s="33">
        <v>34.237032550000002</v>
      </c>
      <c r="E63" s="33">
        <v>24.557530900000003</v>
      </c>
      <c r="F63" s="33">
        <v>0.74268300999999992</v>
      </c>
      <c r="G63" s="33">
        <v>12.0083304</v>
      </c>
      <c r="H63" s="33">
        <v>71.742965049999995</v>
      </c>
      <c r="I63" s="66"/>
      <c r="J63" s="69">
        <v>2006</v>
      </c>
      <c r="K63" s="42">
        <f t="shared" ref="K63:K73" si="7">+D63/D62-1</f>
        <v>0.37730491952244494</v>
      </c>
      <c r="L63" s="42">
        <f t="shared" si="6"/>
        <v>0.16873783772935425</v>
      </c>
      <c r="M63" s="42">
        <f t="shared" si="6"/>
        <v>-0.18090714287589194</v>
      </c>
      <c r="N63" s="42">
        <f t="shared" si="6"/>
        <v>2.2855164338596134E-2</v>
      </c>
      <c r="O63" s="42">
        <f t="shared" si="6"/>
        <v>0.22136318183857284</v>
      </c>
      <c r="P63" s="45"/>
    </row>
    <row r="64" spans="2:16" x14ac:dyDescent="0.25">
      <c r="B64" s="30"/>
      <c r="C64" s="69">
        <v>2007</v>
      </c>
      <c r="D64" s="33">
        <v>35.681485219999992</v>
      </c>
      <c r="E64" s="33">
        <v>25.350468099999997</v>
      </c>
      <c r="F64" s="33">
        <v>0.73674406999999997</v>
      </c>
      <c r="G64" s="33">
        <v>11.230495919999999</v>
      </c>
      <c r="H64" s="33">
        <v>72.999193309999981</v>
      </c>
      <c r="I64" s="66"/>
      <c r="J64" s="69">
        <v>2007</v>
      </c>
      <c r="K64" s="42">
        <f t="shared" si="7"/>
        <v>4.2189774125152457E-2</v>
      </c>
      <c r="L64" s="42">
        <f t="shared" si="6"/>
        <v>3.2288962731183757E-2</v>
      </c>
      <c r="M64" s="42">
        <f t="shared" si="6"/>
        <v>-7.9966014033362454E-3</v>
      </c>
      <c r="N64" s="42">
        <f t="shared" si="6"/>
        <v>-6.4774573491082621E-2</v>
      </c>
      <c r="O64" s="42">
        <f t="shared" si="6"/>
        <v>1.7510124639042779E-2</v>
      </c>
      <c r="P64" s="45"/>
    </row>
    <row r="65" spans="2:16" x14ac:dyDescent="0.25">
      <c r="B65" s="30"/>
      <c r="C65" s="69">
        <v>2008</v>
      </c>
      <c r="D65" s="33">
        <v>43.413391119999993</v>
      </c>
      <c r="E65" s="33">
        <v>29.868371970000002</v>
      </c>
      <c r="F65" s="33">
        <v>0.74649796999999996</v>
      </c>
      <c r="G65" s="33">
        <v>13.326304930000003</v>
      </c>
      <c r="H65" s="33">
        <v>87.354565989999998</v>
      </c>
      <c r="I65" s="66"/>
      <c r="J65" s="69">
        <v>2008</v>
      </c>
      <c r="K65" s="42">
        <f t="shared" si="7"/>
        <v>0.21669237847941814</v>
      </c>
      <c r="L65" s="42">
        <f t="shared" si="6"/>
        <v>0.17821776908332532</v>
      </c>
      <c r="M65" s="42">
        <f t="shared" si="6"/>
        <v>1.3239197161098337E-2</v>
      </c>
      <c r="N65" s="42">
        <f t="shared" si="6"/>
        <v>0.18661767253462513</v>
      </c>
      <c r="O65" s="42">
        <f t="shared" si="6"/>
        <v>0.19665111392448109</v>
      </c>
      <c r="P65" s="45"/>
    </row>
    <row r="66" spans="2:16" x14ac:dyDescent="0.25">
      <c r="B66" s="30"/>
      <c r="C66" s="69">
        <v>2009</v>
      </c>
      <c r="D66" s="33">
        <v>73.231816809999998</v>
      </c>
      <c r="E66" s="33">
        <v>51.706091970000003</v>
      </c>
      <c r="F66" s="33">
        <v>0.69179097999999994</v>
      </c>
      <c r="G66" s="33">
        <v>15.60184254</v>
      </c>
      <c r="H66" s="33">
        <v>141.23154229999994</v>
      </c>
      <c r="I66" s="66"/>
      <c r="J66" s="69">
        <v>2009</v>
      </c>
      <c r="K66" s="42">
        <f t="shared" si="7"/>
        <v>0.68684857185144055</v>
      </c>
      <c r="L66" s="42">
        <f t="shared" si="6"/>
        <v>0.73113191512192088</v>
      </c>
      <c r="M66" s="42">
        <f t="shared" si="6"/>
        <v>-7.3284847646672091E-2</v>
      </c>
      <c r="N66" s="42">
        <f t="shared" si="6"/>
        <v>0.17075533105034513</v>
      </c>
      <c r="O66" s="42">
        <f t="shared" si="6"/>
        <v>0.61676199405727195</v>
      </c>
      <c r="P66" s="45"/>
    </row>
    <row r="67" spans="2:16" x14ac:dyDescent="0.25">
      <c r="B67" s="30"/>
      <c r="C67" s="69">
        <v>2010</v>
      </c>
      <c r="D67" s="33">
        <v>89.648188279999971</v>
      </c>
      <c r="E67" s="33">
        <v>53.293687339999984</v>
      </c>
      <c r="F67" s="33">
        <v>0.96819998000000007</v>
      </c>
      <c r="G67" s="33">
        <v>17.076683880000004</v>
      </c>
      <c r="H67" s="33">
        <v>160.98675947999988</v>
      </c>
      <c r="I67" s="66"/>
      <c r="J67" s="69">
        <v>2010</v>
      </c>
      <c r="K67" s="42">
        <f t="shared" si="7"/>
        <v>0.22416993303050581</v>
      </c>
      <c r="L67" s="42">
        <f t="shared" si="6"/>
        <v>3.0704222839372797E-2</v>
      </c>
      <c r="M67" s="42">
        <f t="shared" si="6"/>
        <v>0.39955565769302193</v>
      </c>
      <c r="N67" s="42">
        <f t="shared" si="6"/>
        <v>9.4529946461054726E-2</v>
      </c>
      <c r="O67" s="42">
        <f t="shared" si="6"/>
        <v>0.13987822308161491</v>
      </c>
      <c r="P67" s="45"/>
    </row>
    <row r="68" spans="2:16" x14ac:dyDescent="0.25">
      <c r="B68" s="30"/>
      <c r="C68" s="69">
        <v>2011</v>
      </c>
      <c r="D68" s="33">
        <v>99.275074059999938</v>
      </c>
      <c r="E68" s="33">
        <v>64.42618005999995</v>
      </c>
      <c r="F68" s="33">
        <v>0.6116940099999999</v>
      </c>
      <c r="G68" s="33">
        <v>19.302197190000001</v>
      </c>
      <c r="H68" s="33">
        <v>183.6151453199999</v>
      </c>
      <c r="I68" s="66"/>
      <c r="J68" s="69">
        <v>2011</v>
      </c>
      <c r="K68" s="42">
        <f t="shared" si="7"/>
        <v>0.10738516823041788</v>
      </c>
      <c r="L68" s="42">
        <f t="shared" si="6"/>
        <v>0.20888951910903697</v>
      </c>
      <c r="M68" s="42">
        <f t="shared" si="6"/>
        <v>-0.36821522140498308</v>
      </c>
      <c r="N68" s="42">
        <f t="shared" si="6"/>
        <v>0.13032467694775862</v>
      </c>
      <c r="O68" s="42">
        <f t="shared" si="6"/>
        <v>0.14056053996671225</v>
      </c>
      <c r="P68" s="45"/>
    </row>
    <row r="69" spans="2:16" x14ac:dyDescent="0.25">
      <c r="B69" s="62"/>
      <c r="C69" s="69">
        <v>2012</v>
      </c>
      <c r="D69" s="33">
        <v>121.26001804999996</v>
      </c>
      <c r="E69" s="33">
        <v>72.589953069999964</v>
      </c>
      <c r="F69" s="33">
        <v>0.46182603</v>
      </c>
      <c r="G69" s="33">
        <v>33.675618440000008</v>
      </c>
      <c r="H69" s="33">
        <v>227.98741558999993</v>
      </c>
      <c r="I69" s="66"/>
      <c r="J69" s="69">
        <v>2012</v>
      </c>
      <c r="K69" s="42">
        <f t="shared" si="7"/>
        <v>0.22145482335991762</v>
      </c>
      <c r="L69" s="42">
        <f t="shared" si="6"/>
        <v>0.12671514906513326</v>
      </c>
      <c r="M69" s="42">
        <f t="shared" si="6"/>
        <v>-0.24500481866742474</v>
      </c>
      <c r="N69" s="42">
        <f t="shared" si="6"/>
        <v>0.74465207812955758</v>
      </c>
      <c r="O69" s="42">
        <f t="shared" si="6"/>
        <v>0.24165909730740975</v>
      </c>
      <c r="P69" s="45"/>
    </row>
    <row r="70" spans="2:16" x14ac:dyDescent="0.25">
      <c r="B70" s="63"/>
      <c r="C70" s="69">
        <v>2013</v>
      </c>
      <c r="D70" s="33">
        <v>148.39763472999996</v>
      </c>
      <c r="E70" s="33">
        <v>78.299746169999935</v>
      </c>
      <c r="F70" s="33">
        <v>0.38932497999999999</v>
      </c>
      <c r="G70" s="33">
        <v>45.01708398000001</v>
      </c>
      <c r="H70" s="33">
        <v>272.10378985999989</v>
      </c>
      <c r="I70" s="66"/>
      <c r="J70" s="69">
        <v>2013</v>
      </c>
      <c r="K70" s="42">
        <f t="shared" si="7"/>
        <v>0.22379690450656353</v>
      </c>
      <c r="L70" s="42">
        <f t="shared" si="6"/>
        <v>7.8658173184020352E-2</v>
      </c>
      <c r="M70" s="42">
        <f t="shared" si="6"/>
        <v>-0.15698779473300806</v>
      </c>
      <c r="N70" s="42">
        <f t="shared" si="6"/>
        <v>0.33678566468518278</v>
      </c>
      <c r="O70" s="42">
        <f t="shared" si="6"/>
        <v>0.19350354999126984</v>
      </c>
      <c r="P70" s="45"/>
    </row>
    <row r="71" spans="2:16" x14ac:dyDescent="0.25">
      <c r="B71" s="63"/>
      <c r="C71" s="69">
        <v>2014</v>
      </c>
      <c r="D71" s="33">
        <v>159.60367199999996</v>
      </c>
      <c r="E71" s="33">
        <v>93.329250619999925</v>
      </c>
      <c r="F71" s="33">
        <v>0.31647301999999999</v>
      </c>
      <c r="G71" s="33">
        <v>53.010426520000003</v>
      </c>
      <c r="H71" s="33">
        <v>306.25982615999988</v>
      </c>
      <c r="I71" s="66"/>
      <c r="J71" s="69">
        <v>2014</v>
      </c>
      <c r="K71" s="42">
        <f t="shared" si="7"/>
        <v>7.5513584097136599E-2</v>
      </c>
      <c r="L71" s="42">
        <f t="shared" si="6"/>
        <v>0.19194831637600451</v>
      </c>
      <c r="M71" s="42">
        <f t="shared" si="6"/>
        <v>-0.18712377510428435</v>
      </c>
      <c r="N71" s="42">
        <f t="shared" si="6"/>
        <v>0.17756242371343367</v>
      </c>
      <c r="O71" s="42">
        <f t="shared" si="6"/>
        <v>0.12552576470020349</v>
      </c>
      <c r="P71" s="45"/>
    </row>
    <row r="72" spans="2:16" x14ac:dyDescent="0.25">
      <c r="B72" s="63"/>
      <c r="C72" s="69">
        <v>2015</v>
      </c>
      <c r="D72" s="33">
        <v>167.41203776999996</v>
      </c>
      <c r="E72" s="33">
        <v>85.925361389999964</v>
      </c>
      <c r="F72" s="33">
        <v>0.26849898</v>
      </c>
      <c r="G72" s="33">
        <v>47.054282680000007</v>
      </c>
      <c r="H72" s="33">
        <v>300.66018081999988</v>
      </c>
      <c r="I72" s="66"/>
      <c r="J72" s="69">
        <v>2015</v>
      </c>
      <c r="K72" s="42">
        <f t="shared" si="7"/>
        <v>4.89234719486904E-2</v>
      </c>
      <c r="L72" s="42">
        <f t="shared" si="6"/>
        <v>-7.933085480505675E-2</v>
      </c>
      <c r="M72" s="42">
        <f t="shared" si="6"/>
        <v>-0.15158966789649242</v>
      </c>
      <c r="N72" s="42">
        <f t="shared" si="6"/>
        <v>-0.11235796863005498</v>
      </c>
      <c r="O72" s="42">
        <f t="shared" si="6"/>
        <v>-1.8283969563394731E-2</v>
      </c>
      <c r="P72" s="45"/>
    </row>
    <row r="73" spans="2:16" x14ac:dyDescent="0.25">
      <c r="B73" s="63"/>
      <c r="C73" s="69">
        <v>2016</v>
      </c>
      <c r="D73" s="70">
        <v>188.32194748999999</v>
      </c>
      <c r="E73" s="70">
        <v>92.075348369999986</v>
      </c>
      <c r="F73" s="70">
        <v>0.17706603000000004</v>
      </c>
      <c r="G73" s="70">
        <v>45.415429250000003</v>
      </c>
      <c r="H73" s="70">
        <v>325.98979113999997</v>
      </c>
      <c r="I73" s="66"/>
      <c r="J73" s="69">
        <v>2016</v>
      </c>
      <c r="K73" s="42">
        <f t="shared" si="7"/>
        <v>0.12490087330952404</v>
      </c>
      <c r="L73" s="42">
        <f t="shared" si="6"/>
        <v>7.1573594576883171E-2</v>
      </c>
      <c r="M73" s="42">
        <f t="shared" si="6"/>
        <v>-0.34053369588219651</v>
      </c>
      <c r="N73" s="42">
        <f t="shared" si="6"/>
        <v>-3.4828996143566382E-2</v>
      </c>
      <c r="O73" s="42">
        <f t="shared" si="6"/>
        <v>8.4246641011516132E-2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2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32" t="s">
        <v>42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workbookViewId="0">
      <selection activeCell="A6" sqref="A6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37" t="s">
        <v>101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24" x14ac:dyDescent="0.25">
      <c r="B2" s="23" t="str">
        <f>+B7</f>
        <v>1. Recaudación Tributos Internos</v>
      </c>
      <c r="C2" s="43"/>
      <c r="D2" s="43"/>
      <c r="E2" s="43"/>
      <c r="F2" s="43"/>
      <c r="G2" s="43"/>
      <c r="H2" s="43"/>
      <c r="I2" s="13"/>
      <c r="J2" s="23" t="str">
        <f>+B55</f>
        <v>3. Ingresos Tributarios recaudados por la SUNAT, 2004-2016</v>
      </c>
      <c r="K2" s="13"/>
      <c r="L2" s="43"/>
      <c r="M2" s="16"/>
      <c r="N2" s="16"/>
      <c r="O2" s="16"/>
      <c r="P2" s="16"/>
    </row>
    <row r="3" spans="2:24" x14ac:dyDescent="0.25">
      <c r="B3" s="23" t="str">
        <f>+B27</f>
        <v>2. Recaudación Tributos Internos - Detalle de cargas Tributarias</v>
      </c>
      <c r="C3" s="14"/>
      <c r="D3" s="14"/>
      <c r="E3" s="14"/>
      <c r="F3" s="13"/>
      <c r="G3" s="13"/>
      <c r="H3" s="15"/>
      <c r="I3" s="13"/>
      <c r="J3" s="13"/>
      <c r="K3" s="13"/>
      <c r="L3" s="16"/>
      <c r="M3" s="16"/>
      <c r="N3" s="16"/>
      <c r="O3" s="16"/>
      <c r="P3" s="16"/>
    </row>
    <row r="4" spans="2:24" ht="11.25" customHeight="1" x14ac:dyDescent="0.25">
      <c r="B4" s="17"/>
      <c r="C4" s="18"/>
      <c r="D4" s="18"/>
      <c r="E4" s="18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</row>
    <row r="5" spans="2:24" x14ac:dyDescent="0.25">
      <c r="B5" s="6"/>
      <c r="C5" s="8"/>
      <c r="D5" s="8"/>
      <c r="E5" s="8"/>
      <c r="F5" s="8"/>
      <c r="G5" s="5"/>
      <c r="H5" s="5"/>
    </row>
    <row r="6" spans="2:24" x14ac:dyDescent="0.25">
      <c r="B6" s="6"/>
      <c r="C6" s="8"/>
      <c r="D6" s="8"/>
      <c r="E6" s="8"/>
      <c r="F6" s="8"/>
      <c r="G6" s="5"/>
      <c r="H6" s="5"/>
    </row>
    <row r="7" spans="2:24" x14ac:dyDescent="0.25">
      <c r="B7" s="28" t="s">
        <v>23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44"/>
    </row>
    <row r="8" spans="2:24" ht="15" customHeight="1" x14ac:dyDescent="0.25">
      <c r="B8" s="29"/>
      <c r="C8" s="161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218.9 millones por tributos internos, cifra superior en 9.8% respecto a lo recaudado en el mismo periodo del 2015. Es así que se recaudaron S/ 106.7 millones por Impuesto a la Renta, S/ 84.2 millones por Impuesto a la producción y el Consumo y solo S/ 28.0 millones por otros conceptos.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5"/>
      <c r="S8" s="3"/>
      <c r="T8" s="3"/>
      <c r="U8" s="3"/>
      <c r="V8" s="3"/>
      <c r="W8" s="3"/>
      <c r="X8" s="3"/>
    </row>
    <row r="9" spans="2:24" x14ac:dyDescent="0.25">
      <c r="B9" s="3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45"/>
      <c r="R9" s="4"/>
      <c r="S9" s="3"/>
      <c r="T9" s="3"/>
      <c r="U9" s="3"/>
      <c r="V9" s="3"/>
      <c r="W9" s="3"/>
      <c r="X9" s="3"/>
    </row>
    <row r="10" spans="2:24" x14ac:dyDescent="0.25">
      <c r="B10" s="30"/>
      <c r="C10" s="10"/>
      <c r="D10" s="10"/>
      <c r="E10" s="138" t="s">
        <v>32</v>
      </c>
      <c r="F10" s="138"/>
      <c r="G10" s="138"/>
      <c r="H10" s="138"/>
      <c r="I10" s="138"/>
      <c r="J10" s="138"/>
      <c r="K10" s="138"/>
      <c r="L10" s="138"/>
      <c r="M10" s="138"/>
      <c r="N10" s="10"/>
      <c r="O10" s="10"/>
      <c r="P10" s="45"/>
    </row>
    <row r="11" spans="2:24" ht="15" customHeight="1" x14ac:dyDescent="0.25">
      <c r="B11" s="30"/>
      <c r="C11" s="10"/>
      <c r="D11" s="10"/>
      <c r="E11" s="139"/>
      <c r="F11" s="139"/>
      <c r="G11" s="139"/>
      <c r="H11" s="139"/>
      <c r="I11" s="139"/>
      <c r="J11" s="139"/>
      <c r="K11" s="139"/>
      <c r="L11" s="139"/>
      <c r="M11" s="139"/>
      <c r="N11" s="10"/>
      <c r="O11" s="10"/>
      <c r="P11" s="45"/>
    </row>
    <row r="12" spans="2:24" x14ac:dyDescent="0.25">
      <c r="B12" s="30"/>
      <c r="C12" s="10"/>
      <c r="D12" s="10"/>
      <c r="E12" s="140" t="s">
        <v>33</v>
      </c>
      <c r="F12" s="141"/>
      <c r="G12" s="142"/>
      <c r="H12" s="146">
        <v>2016</v>
      </c>
      <c r="I12" s="146"/>
      <c r="J12" s="146">
        <v>2015</v>
      </c>
      <c r="K12" s="146"/>
      <c r="L12" s="147" t="s">
        <v>29</v>
      </c>
      <c r="M12" s="147"/>
      <c r="N12" s="10"/>
      <c r="O12" s="10"/>
      <c r="P12" s="45"/>
    </row>
    <row r="13" spans="2:24" x14ac:dyDescent="0.25">
      <c r="B13" s="30"/>
      <c r="C13" s="10"/>
      <c r="D13" s="10"/>
      <c r="E13" s="143"/>
      <c r="F13" s="144"/>
      <c r="G13" s="145"/>
      <c r="H13" s="26" t="s">
        <v>20</v>
      </c>
      <c r="I13" s="26" t="s">
        <v>27</v>
      </c>
      <c r="J13" s="26" t="s">
        <v>20</v>
      </c>
      <c r="K13" s="26" t="s">
        <v>27</v>
      </c>
      <c r="L13" s="26" t="s">
        <v>20</v>
      </c>
      <c r="M13" s="26" t="s">
        <v>28</v>
      </c>
      <c r="N13" s="10"/>
      <c r="O13" s="10"/>
      <c r="P13" s="45"/>
    </row>
    <row r="14" spans="2:24" x14ac:dyDescent="0.25">
      <c r="B14" s="30"/>
      <c r="C14" s="10"/>
      <c r="D14" s="10"/>
      <c r="E14" s="149" t="s">
        <v>0</v>
      </c>
      <c r="F14" s="149"/>
      <c r="G14" s="149"/>
      <c r="H14" s="32">
        <v>106.71553347999996</v>
      </c>
      <c r="I14" s="27">
        <f>+H14/H$21</f>
        <v>0.4874182933606841</v>
      </c>
      <c r="J14" s="32">
        <v>91.387966689999999</v>
      </c>
      <c r="K14" s="27">
        <f>+J14/J$21</f>
        <v>0.45820405307265388</v>
      </c>
      <c r="L14" s="35">
        <f>+H14-J14</f>
        <v>15.327566789999963</v>
      </c>
      <c r="M14" s="27">
        <f>+H14/J14-1</f>
        <v>0.16771974850904692</v>
      </c>
      <c r="N14" s="10"/>
      <c r="O14" s="10"/>
      <c r="P14" s="45"/>
    </row>
    <row r="15" spans="2:24" x14ac:dyDescent="0.25">
      <c r="B15" s="30"/>
      <c r="C15" s="10"/>
      <c r="D15" s="10"/>
      <c r="E15" s="157" t="s">
        <v>24</v>
      </c>
      <c r="F15" s="157"/>
      <c r="G15" s="157"/>
      <c r="H15" s="33">
        <v>52.753502999999988</v>
      </c>
      <c r="I15" s="42">
        <f t="shared" ref="I15:K21" si="0">+H15/H$21</f>
        <v>0.24094919982644059</v>
      </c>
      <c r="J15" s="33">
        <v>44.798446860000013</v>
      </c>
      <c r="K15" s="42">
        <f t="shared" si="0"/>
        <v>0.22461195566634737</v>
      </c>
      <c r="L15" s="33">
        <f t="shared" ref="L15:L21" si="1">+H15-J15</f>
        <v>7.9550561399999751</v>
      </c>
      <c r="M15" s="42">
        <f t="shared" ref="M15:M21" si="2">+H15/J15-1</f>
        <v>0.17757437361300465</v>
      </c>
      <c r="N15" s="10"/>
      <c r="O15" s="10"/>
      <c r="P15" s="45"/>
    </row>
    <row r="16" spans="2:24" x14ac:dyDescent="0.25">
      <c r="B16" s="30"/>
      <c r="C16" s="10"/>
      <c r="D16" s="10"/>
      <c r="E16" s="157" t="s">
        <v>25</v>
      </c>
      <c r="F16" s="157"/>
      <c r="G16" s="157"/>
      <c r="H16" s="33">
        <v>14.820585960000001</v>
      </c>
      <c r="I16" s="42">
        <f t="shared" si="0"/>
        <v>6.7692345056611328E-2</v>
      </c>
      <c r="J16" s="33">
        <v>13.755239040000001</v>
      </c>
      <c r="K16" s="42">
        <f t="shared" si="0"/>
        <v>6.8966478929231564E-2</v>
      </c>
      <c r="L16" s="33">
        <f t="shared" si="1"/>
        <v>1.0653469199999996</v>
      </c>
      <c r="M16" s="42">
        <f t="shared" si="2"/>
        <v>7.7450265815227848E-2</v>
      </c>
      <c r="N16" s="10"/>
      <c r="O16" s="10"/>
      <c r="P16" s="45"/>
    </row>
    <row r="17" spans="2:16" x14ac:dyDescent="0.25">
      <c r="B17" s="30"/>
      <c r="C17" s="10"/>
      <c r="D17" s="10"/>
      <c r="E17" s="149" t="s">
        <v>31</v>
      </c>
      <c r="F17" s="149"/>
      <c r="G17" s="149"/>
      <c r="H17" s="32">
        <v>84.219811430000007</v>
      </c>
      <c r="I17" s="27">
        <f t="shared" si="0"/>
        <v>0.38467011704591869</v>
      </c>
      <c r="J17" s="32">
        <v>78.280438649999994</v>
      </c>
      <c r="K17" s="27">
        <f t="shared" si="0"/>
        <v>0.39248508928320514</v>
      </c>
      <c r="L17" s="35">
        <f t="shared" si="1"/>
        <v>5.9393727800000136</v>
      </c>
      <c r="M17" s="27">
        <f t="shared" si="2"/>
        <v>7.5873013519451193E-2</v>
      </c>
      <c r="N17" s="10"/>
      <c r="O17" s="10"/>
      <c r="P17" s="45"/>
    </row>
    <row r="18" spans="2:16" x14ac:dyDescent="0.25">
      <c r="B18" s="30"/>
      <c r="C18" s="10"/>
      <c r="D18" s="10"/>
      <c r="E18" s="157" t="s">
        <v>10</v>
      </c>
      <c r="F18" s="157"/>
      <c r="G18" s="157"/>
      <c r="H18" s="34">
        <v>84.009169360000001</v>
      </c>
      <c r="I18" s="24">
        <f t="shared" si="0"/>
        <v>0.38370801907459939</v>
      </c>
      <c r="J18" s="34">
        <v>78.110721580000003</v>
      </c>
      <c r="K18" s="24">
        <f t="shared" si="0"/>
        <v>0.39163415614434449</v>
      </c>
      <c r="L18" s="36">
        <f t="shared" si="1"/>
        <v>5.8984477799999979</v>
      </c>
      <c r="M18" s="24">
        <f t="shared" si="2"/>
        <v>7.551393279549834E-2</v>
      </c>
      <c r="N18" s="10"/>
      <c r="O18" s="10"/>
      <c r="P18" s="45"/>
    </row>
    <row r="19" spans="2:16" x14ac:dyDescent="0.25">
      <c r="B19" s="30"/>
      <c r="C19" s="10"/>
      <c r="D19" s="10"/>
      <c r="E19" s="157" t="s">
        <v>11</v>
      </c>
      <c r="F19" s="157"/>
      <c r="G19" s="157"/>
      <c r="H19" s="34">
        <v>0.21064207000000001</v>
      </c>
      <c r="I19" s="24">
        <f t="shared" si="0"/>
        <v>9.6209797131927152E-4</v>
      </c>
      <c r="J19" s="34">
        <v>0.16971707</v>
      </c>
      <c r="K19" s="24">
        <f t="shared" si="0"/>
        <v>8.5093313886066191E-4</v>
      </c>
      <c r="L19" s="36">
        <f t="shared" si="1"/>
        <v>4.0925000000000017E-2</v>
      </c>
      <c r="M19" s="24">
        <f t="shared" si="2"/>
        <v>0.24113661636982076</v>
      </c>
      <c r="N19" s="10"/>
      <c r="O19" s="51">
        <f>+H19/Sur!H36</f>
        <v>8.3634369403764418E-3</v>
      </c>
      <c r="P19" s="45"/>
    </row>
    <row r="20" spans="2:16" x14ac:dyDescent="0.25">
      <c r="B20" s="30"/>
      <c r="C20" s="10"/>
      <c r="D20" s="10"/>
      <c r="E20" s="149" t="s">
        <v>12</v>
      </c>
      <c r="F20" s="149"/>
      <c r="G20" s="149"/>
      <c r="H20" s="32">
        <v>28.005008650000004</v>
      </c>
      <c r="I20" s="27">
        <f t="shared" si="0"/>
        <v>0.12791158959339724</v>
      </c>
      <c r="J20" s="32">
        <v>29.779779540000003</v>
      </c>
      <c r="K20" s="27">
        <f t="shared" si="0"/>
        <v>0.14931085764414104</v>
      </c>
      <c r="L20" s="35">
        <f t="shared" si="1"/>
        <v>-1.7747708899999992</v>
      </c>
      <c r="M20" s="27">
        <f t="shared" si="2"/>
        <v>-5.9596508685235139E-2</v>
      </c>
      <c r="N20" s="10"/>
      <c r="O20" s="10"/>
      <c r="P20" s="45"/>
    </row>
    <row r="21" spans="2:16" x14ac:dyDescent="0.25">
      <c r="B21" s="30"/>
      <c r="C21" s="10"/>
      <c r="D21" s="10"/>
      <c r="E21" s="150" t="s">
        <v>16</v>
      </c>
      <c r="F21" s="151"/>
      <c r="G21" s="152"/>
      <c r="H21" s="57">
        <v>218.94035355999998</v>
      </c>
      <c r="I21" s="25">
        <f t="shared" si="0"/>
        <v>1</v>
      </c>
      <c r="J21" s="57">
        <v>199.44818487999999</v>
      </c>
      <c r="K21" s="25">
        <f t="shared" si="0"/>
        <v>1</v>
      </c>
      <c r="L21" s="58">
        <f t="shared" si="1"/>
        <v>19.492168679999992</v>
      </c>
      <c r="M21" s="25">
        <f t="shared" si="2"/>
        <v>9.7730489208150306E-2</v>
      </c>
      <c r="N21" s="10"/>
      <c r="O21" s="10"/>
      <c r="P21" s="45"/>
    </row>
    <row r="22" spans="2:16" x14ac:dyDescent="0.25">
      <c r="B22" s="30"/>
      <c r="C22" s="10"/>
      <c r="D22" s="10"/>
      <c r="E22" s="41" t="s">
        <v>34</v>
      </c>
      <c r="F22" s="37"/>
      <c r="G22" s="37"/>
      <c r="H22" s="38"/>
      <c r="I22" s="39"/>
      <c r="J22" s="38"/>
      <c r="K22" s="39"/>
      <c r="L22" s="40"/>
      <c r="M22" s="39"/>
      <c r="N22" s="10"/>
      <c r="O22" s="10"/>
      <c r="P22" s="45"/>
    </row>
    <row r="23" spans="2:16" x14ac:dyDescent="0.25">
      <c r="B23" s="30"/>
      <c r="C23" s="10"/>
      <c r="D23" s="10"/>
      <c r="E23" s="132" t="s">
        <v>30</v>
      </c>
      <c r="F23" s="132"/>
      <c r="G23" s="132"/>
      <c r="H23" s="132"/>
      <c r="I23" s="132"/>
      <c r="J23" s="132"/>
      <c r="K23" s="132"/>
      <c r="L23" s="132"/>
      <c r="M23" s="132"/>
      <c r="N23" s="10"/>
      <c r="O23" s="10"/>
      <c r="P23" s="45"/>
    </row>
    <row r="24" spans="2:16" x14ac:dyDescent="0.25">
      <c r="B24" s="21"/>
      <c r="C24" s="22"/>
      <c r="D24" s="22"/>
      <c r="E24" s="22"/>
      <c r="F24" s="31"/>
      <c r="G24" s="31"/>
      <c r="H24" s="31"/>
      <c r="I24" s="31"/>
      <c r="J24" s="31"/>
      <c r="K24" s="31"/>
      <c r="L24" s="22"/>
      <c r="M24" s="22"/>
      <c r="N24" s="22"/>
      <c r="O24" s="22"/>
      <c r="P24" s="46"/>
    </row>
    <row r="25" spans="2:16" x14ac:dyDescent="0.25">
      <c r="F25" s="7"/>
      <c r="G25" s="7"/>
      <c r="H25" s="7"/>
      <c r="I25" s="7"/>
      <c r="J25" s="7"/>
      <c r="K25" s="7"/>
    </row>
    <row r="27" spans="2:16" x14ac:dyDescent="0.25">
      <c r="B27" s="28" t="s">
        <v>35</v>
      </c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44"/>
    </row>
    <row r="28" spans="2:16" x14ac:dyDescent="0.25">
      <c r="B28" s="29"/>
      <c r="C28" s="161" t="str">
        <f>+CONCATENATE("Durante el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 2016 los impuestos a la producción y consumo representaron  38.5% del total recaudado, casi en su totalidad por el Impuesto General a las Ventas (IGV). Mientras que el Impuesto a la Renta de Tercera Categoría Alcanzó una participación de 24.1% y el Impuesto de Quinta Categoría de 6.8%, entre las principales.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45"/>
    </row>
    <row r="29" spans="2:16" x14ac:dyDescent="0.25">
      <c r="B29" s="3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45"/>
    </row>
    <row r="30" spans="2:16" x14ac:dyDescent="0.25">
      <c r="B30" s="30"/>
      <c r="C30" s="10"/>
      <c r="D30" s="10"/>
      <c r="E30" s="138" t="s">
        <v>32</v>
      </c>
      <c r="F30" s="138"/>
      <c r="G30" s="138"/>
      <c r="H30" s="138"/>
      <c r="I30" s="138"/>
      <c r="J30" s="138"/>
      <c r="K30" s="138"/>
      <c r="L30" s="138"/>
      <c r="M30" s="138"/>
      <c r="N30" s="10"/>
      <c r="O30" s="10"/>
      <c r="P30" s="45"/>
    </row>
    <row r="31" spans="2:16" x14ac:dyDescent="0.25">
      <c r="B31" s="30"/>
      <c r="C31" s="10"/>
      <c r="D31" s="10"/>
      <c r="E31" s="139"/>
      <c r="F31" s="139"/>
      <c r="G31" s="139"/>
      <c r="H31" s="139"/>
      <c r="I31" s="139"/>
      <c r="J31" s="139"/>
      <c r="K31" s="139"/>
      <c r="L31" s="139"/>
      <c r="M31" s="139"/>
      <c r="N31" s="10"/>
      <c r="O31" s="10"/>
      <c r="P31" s="45"/>
    </row>
    <row r="32" spans="2:16" x14ac:dyDescent="0.25">
      <c r="B32" s="30"/>
      <c r="C32" s="10"/>
      <c r="D32" s="10"/>
      <c r="E32" s="140" t="s">
        <v>21</v>
      </c>
      <c r="F32" s="141"/>
      <c r="G32" s="142"/>
      <c r="H32" s="146">
        <v>2016</v>
      </c>
      <c r="I32" s="146"/>
      <c r="J32" s="146">
        <v>2015</v>
      </c>
      <c r="K32" s="146"/>
      <c r="L32" s="147" t="s">
        <v>29</v>
      </c>
      <c r="M32" s="147"/>
      <c r="N32" s="10"/>
      <c r="O32" s="10"/>
      <c r="P32" s="45"/>
    </row>
    <row r="33" spans="2:16" x14ac:dyDescent="0.25">
      <c r="B33" s="30"/>
      <c r="C33" s="10"/>
      <c r="D33" s="10"/>
      <c r="E33" s="153"/>
      <c r="F33" s="154"/>
      <c r="G33" s="155"/>
      <c r="H33" s="47" t="s">
        <v>20</v>
      </c>
      <c r="I33" s="47" t="s">
        <v>27</v>
      </c>
      <c r="J33" s="47" t="s">
        <v>20</v>
      </c>
      <c r="K33" s="47" t="s">
        <v>27</v>
      </c>
      <c r="L33" s="47" t="s">
        <v>20</v>
      </c>
      <c r="M33" s="47" t="s">
        <v>28</v>
      </c>
      <c r="N33" s="10"/>
      <c r="O33" s="10"/>
      <c r="P33" s="45"/>
    </row>
    <row r="34" spans="2:16" x14ac:dyDescent="0.25">
      <c r="B34" s="30"/>
      <c r="C34" s="48"/>
      <c r="D34" s="49"/>
      <c r="E34" s="136" t="s">
        <v>0</v>
      </c>
      <c r="F34" s="136"/>
      <c r="G34" s="136"/>
      <c r="H34" s="56">
        <v>106.71553347999996</v>
      </c>
      <c r="I34" s="54">
        <f>+H34/H$50</f>
        <v>0.4874182933606841</v>
      </c>
      <c r="J34" s="56">
        <v>91.387966689999999</v>
      </c>
      <c r="K34" s="54">
        <f>+J34/J$50</f>
        <v>0.45820405307265388</v>
      </c>
      <c r="L34" s="55">
        <f>+H34-J34</f>
        <v>15.327566789999963</v>
      </c>
      <c r="M34" s="54">
        <f>+H34/J34-1</f>
        <v>0.16771974850904692</v>
      </c>
      <c r="N34" s="10"/>
      <c r="O34" s="10"/>
      <c r="P34" s="45"/>
    </row>
    <row r="35" spans="2:16" x14ac:dyDescent="0.25">
      <c r="B35" s="30"/>
      <c r="C35" s="50"/>
      <c r="D35" s="51"/>
      <c r="E35" s="133" t="s">
        <v>5</v>
      </c>
      <c r="F35" s="133"/>
      <c r="G35" s="133"/>
      <c r="H35" s="52">
        <v>5.7025926500000006</v>
      </c>
      <c r="I35" s="42">
        <f t="shared" ref="I35:K50" si="3">+H35/H$50</f>
        <v>2.604632977555333E-2</v>
      </c>
      <c r="J35" s="52">
        <v>4.8915676599999998</v>
      </c>
      <c r="K35" s="42">
        <f t="shared" si="3"/>
        <v>2.4525506025251925E-2</v>
      </c>
      <c r="L35" s="33">
        <f t="shared" ref="L35:L50" si="4">+H35-J35</f>
        <v>0.81102499000000083</v>
      </c>
      <c r="M35" s="42">
        <f t="shared" ref="M35:M50" si="5">+H35/J35-1</f>
        <v>0.16580062801380135</v>
      </c>
      <c r="N35" s="10"/>
      <c r="O35" s="10"/>
      <c r="P35" s="45"/>
    </row>
    <row r="36" spans="2:16" x14ac:dyDescent="0.25">
      <c r="B36" s="30"/>
      <c r="C36" s="50"/>
      <c r="D36" s="51"/>
      <c r="E36" s="133" t="s">
        <v>6</v>
      </c>
      <c r="F36" s="133"/>
      <c r="G36" s="133"/>
      <c r="H36" s="52">
        <v>4.3241230800000006</v>
      </c>
      <c r="I36" s="42">
        <f t="shared" si="3"/>
        <v>1.9750233384066347E-2</v>
      </c>
      <c r="J36" s="52">
        <v>3.5214495499999998</v>
      </c>
      <c r="K36" s="42">
        <f t="shared" si="3"/>
        <v>1.7655961883627648E-2</v>
      </c>
      <c r="L36" s="33">
        <f t="shared" si="4"/>
        <v>0.80267353000000075</v>
      </c>
      <c r="M36" s="42">
        <f t="shared" si="5"/>
        <v>0.22793838690660806</v>
      </c>
      <c r="N36" s="10"/>
      <c r="O36" s="10"/>
      <c r="P36" s="45"/>
    </row>
    <row r="37" spans="2:16" x14ac:dyDescent="0.25">
      <c r="B37" s="30"/>
      <c r="C37" s="50"/>
      <c r="D37" s="51"/>
      <c r="E37" s="133" t="s">
        <v>1</v>
      </c>
      <c r="F37" s="133"/>
      <c r="G37" s="133"/>
      <c r="H37" s="52">
        <v>52.753502999999988</v>
      </c>
      <c r="I37" s="42">
        <f t="shared" si="3"/>
        <v>0.24094919982644059</v>
      </c>
      <c r="J37" s="52">
        <v>44.798446860000013</v>
      </c>
      <c r="K37" s="42">
        <f t="shared" si="3"/>
        <v>0.22461195566634737</v>
      </c>
      <c r="L37" s="33">
        <f t="shared" si="4"/>
        <v>7.9550561399999751</v>
      </c>
      <c r="M37" s="42">
        <f t="shared" si="5"/>
        <v>0.17757437361300465</v>
      </c>
      <c r="N37" s="10"/>
      <c r="O37" s="10"/>
      <c r="P37" s="45"/>
    </row>
    <row r="38" spans="2:16" x14ac:dyDescent="0.25">
      <c r="B38" s="30"/>
      <c r="C38" s="50"/>
      <c r="D38" s="51"/>
      <c r="E38" s="133" t="s">
        <v>4</v>
      </c>
      <c r="F38" s="133"/>
      <c r="G38" s="133"/>
      <c r="H38" s="52">
        <v>3.1490722500000001</v>
      </c>
      <c r="I38" s="42">
        <f t="shared" si="3"/>
        <v>1.438324273618662E-2</v>
      </c>
      <c r="J38" s="52">
        <v>3.0546948699999996</v>
      </c>
      <c r="K38" s="42">
        <f t="shared" si="3"/>
        <v>1.531573161138512E-2</v>
      </c>
      <c r="L38" s="33">
        <f t="shared" si="4"/>
        <v>9.437738000000051E-2</v>
      </c>
      <c r="M38" s="42">
        <f t="shared" si="5"/>
        <v>3.0895845253441134E-2</v>
      </c>
      <c r="N38" s="10"/>
      <c r="O38" s="10"/>
      <c r="P38" s="45"/>
    </row>
    <row r="39" spans="2:16" x14ac:dyDescent="0.25">
      <c r="B39" s="30"/>
      <c r="C39" s="50"/>
      <c r="D39" s="51"/>
      <c r="E39" s="133" t="s">
        <v>2</v>
      </c>
      <c r="F39" s="133"/>
      <c r="G39" s="133"/>
      <c r="H39" s="52">
        <v>14.820585960000001</v>
      </c>
      <c r="I39" s="42">
        <f t="shared" si="3"/>
        <v>6.7692345056611328E-2</v>
      </c>
      <c r="J39" s="52">
        <v>13.755239040000001</v>
      </c>
      <c r="K39" s="42">
        <f t="shared" si="3"/>
        <v>6.8966478929231564E-2</v>
      </c>
      <c r="L39" s="33">
        <f t="shared" si="4"/>
        <v>1.0653469199999996</v>
      </c>
      <c r="M39" s="42">
        <f t="shared" si="5"/>
        <v>7.7450265815227848E-2</v>
      </c>
      <c r="N39" s="10"/>
      <c r="O39" s="10"/>
      <c r="P39" s="45"/>
    </row>
    <row r="40" spans="2:16" x14ac:dyDescent="0.25">
      <c r="B40" s="30"/>
      <c r="C40" s="50"/>
      <c r="D40" s="51"/>
      <c r="E40" s="133" t="s">
        <v>7</v>
      </c>
      <c r="F40" s="133"/>
      <c r="G40" s="133"/>
      <c r="H40" s="52">
        <v>3.6244340900000003</v>
      </c>
      <c r="I40" s="42">
        <f t="shared" si="3"/>
        <v>1.6554436087574575E-2</v>
      </c>
      <c r="J40" s="52">
        <v>3.1759091499999998</v>
      </c>
      <c r="K40" s="42">
        <f t="shared" si="3"/>
        <v>1.5923479834678955E-2</v>
      </c>
      <c r="L40" s="33">
        <f t="shared" si="4"/>
        <v>0.44852494000000043</v>
      </c>
      <c r="M40" s="42">
        <f t="shared" si="5"/>
        <v>0.14122725771296096</v>
      </c>
      <c r="N40" s="10"/>
      <c r="O40" s="10"/>
      <c r="P40" s="45"/>
    </row>
    <row r="41" spans="2:16" x14ac:dyDescent="0.25">
      <c r="B41" s="30"/>
      <c r="C41" s="50"/>
      <c r="D41" s="51"/>
      <c r="E41" s="133" t="s">
        <v>3</v>
      </c>
      <c r="F41" s="133"/>
      <c r="G41" s="133"/>
      <c r="H41" s="52">
        <v>15.151591340000001</v>
      </c>
      <c r="I41" s="42">
        <f t="shared" si="3"/>
        <v>6.9204196913145805E-2</v>
      </c>
      <c r="J41" s="52">
        <v>11.657581519999995</v>
      </c>
      <c r="K41" s="42">
        <f t="shared" si="3"/>
        <v>5.8449173287858681E-2</v>
      </c>
      <c r="L41" s="33">
        <f t="shared" si="4"/>
        <v>3.4940098200000058</v>
      </c>
      <c r="M41" s="42">
        <f t="shared" si="5"/>
        <v>0.29971995597934331</v>
      </c>
      <c r="N41" s="10"/>
      <c r="O41" s="10"/>
      <c r="P41" s="45"/>
    </row>
    <row r="42" spans="2:16" x14ac:dyDescent="0.25">
      <c r="B42" s="30"/>
      <c r="C42" s="50"/>
      <c r="D42" s="51"/>
      <c r="E42" s="133" t="s">
        <v>37</v>
      </c>
      <c r="F42" s="133"/>
      <c r="G42" s="133"/>
      <c r="H42" s="52">
        <v>6.5442789499999989</v>
      </c>
      <c r="I42" s="42">
        <f t="shared" si="3"/>
        <v>2.9890693257725823E-2</v>
      </c>
      <c r="J42" s="52">
        <v>5.808713889999999</v>
      </c>
      <c r="K42" s="42">
        <f t="shared" si="3"/>
        <v>2.912392455962871E-2</v>
      </c>
      <c r="L42" s="33">
        <f t="shared" si="4"/>
        <v>0.73556505999999988</v>
      </c>
      <c r="M42" s="42">
        <f t="shared" si="5"/>
        <v>0.12663131184104515</v>
      </c>
      <c r="N42" s="10"/>
      <c r="O42" s="10"/>
      <c r="P42" s="45"/>
    </row>
    <row r="43" spans="2:16" x14ac:dyDescent="0.25">
      <c r="B43" s="30"/>
      <c r="C43" s="50"/>
      <c r="D43" s="51"/>
      <c r="E43" s="133" t="s">
        <v>8</v>
      </c>
      <c r="F43" s="133"/>
      <c r="G43" s="133"/>
      <c r="H43" s="52">
        <v>0.64535216000000017</v>
      </c>
      <c r="I43" s="42">
        <f t="shared" si="3"/>
        <v>2.9476163233797979E-3</v>
      </c>
      <c r="J43" s="52">
        <v>0.72436414999999998</v>
      </c>
      <c r="K43" s="42">
        <f t="shared" si="3"/>
        <v>3.6318412746439432E-3</v>
      </c>
      <c r="L43" s="33">
        <f t="shared" si="4"/>
        <v>-7.901198999999981E-2</v>
      </c>
      <c r="M43" s="42">
        <f t="shared" si="5"/>
        <v>-0.10907772009423689</v>
      </c>
      <c r="N43" s="10"/>
      <c r="O43" s="10"/>
      <c r="P43" s="45"/>
    </row>
    <row r="44" spans="2:16" x14ac:dyDescent="0.25">
      <c r="B44" s="30"/>
      <c r="C44" s="48"/>
      <c r="D44" s="49"/>
      <c r="E44" s="136" t="s">
        <v>9</v>
      </c>
      <c r="F44" s="136"/>
      <c r="G44" s="136"/>
      <c r="H44" s="56">
        <v>84.219811430000007</v>
      </c>
      <c r="I44" s="54">
        <f t="shared" si="3"/>
        <v>0.38467011704591869</v>
      </c>
      <c r="J44" s="56">
        <v>78.280438649999994</v>
      </c>
      <c r="K44" s="54">
        <f t="shared" si="3"/>
        <v>0.39248508928320514</v>
      </c>
      <c r="L44" s="55">
        <f t="shared" si="4"/>
        <v>5.9393727800000136</v>
      </c>
      <c r="M44" s="54">
        <f t="shared" si="5"/>
        <v>7.5873013519451193E-2</v>
      </c>
      <c r="N44" s="10"/>
      <c r="O44" s="10"/>
      <c r="P44" s="45"/>
    </row>
    <row r="45" spans="2:16" x14ac:dyDescent="0.25">
      <c r="B45" s="30"/>
      <c r="C45" s="50"/>
      <c r="D45" s="51"/>
      <c r="E45" s="133" t="s">
        <v>17</v>
      </c>
      <c r="F45" s="133"/>
      <c r="G45" s="133"/>
      <c r="H45" s="52">
        <v>84.009169360000001</v>
      </c>
      <c r="I45" s="42">
        <f t="shared" si="3"/>
        <v>0.38370801907459939</v>
      </c>
      <c r="J45" s="52">
        <v>78.110721580000003</v>
      </c>
      <c r="K45" s="42">
        <f t="shared" si="3"/>
        <v>0.39163415614434449</v>
      </c>
      <c r="L45" s="33">
        <f t="shared" si="4"/>
        <v>5.8984477799999979</v>
      </c>
      <c r="M45" s="42">
        <f t="shared" si="5"/>
        <v>7.551393279549834E-2</v>
      </c>
      <c r="N45" s="10"/>
      <c r="O45" s="10"/>
      <c r="P45" s="45"/>
    </row>
    <row r="46" spans="2:16" x14ac:dyDescent="0.25">
      <c r="B46" s="30"/>
      <c r="C46" s="50"/>
      <c r="D46" s="51"/>
      <c r="E46" s="133" t="s">
        <v>18</v>
      </c>
      <c r="F46" s="133"/>
      <c r="G46" s="133"/>
      <c r="H46" s="52">
        <v>0.21064207000000001</v>
      </c>
      <c r="I46" s="42">
        <f t="shared" si="3"/>
        <v>9.6209797131927152E-4</v>
      </c>
      <c r="J46" s="52">
        <v>0.16971707</v>
      </c>
      <c r="K46" s="42">
        <f t="shared" si="3"/>
        <v>8.5093313886066191E-4</v>
      </c>
      <c r="L46" s="33">
        <f t="shared" si="4"/>
        <v>4.0925000000000017E-2</v>
      </c>
      <c r="M46" s="42">
        <f t="shared" si="5"/>
        <v>0.24113661636982076</v>
      </c>
      <c r="N46" s="10"/>
      <c r="O46" s="10"/>
      <c r="P46" s="45"/>
    </row>
    <row r="47" spans="2:16" x14ac:dyDescent="0.25">
      <c r="B47" s="30"/>
      <c r="C47" s="50"/>
      <c r="D47" s="51"/>
      <c r="E47" s="133" t="s">
        <v>38</v>
      </c>
      <c r="F47" s="133"/>
      <c r="G47" s="133"/>
      <c r="H47" s="52">
        <v>0</v>
      </c>
      <c r="I47" s="42">
        <f t="shared" si="3"/>
        <v>0</v>
      </c>
      <c r="J47" s="52">
        <v>0</v>
      </c>
      <c r="K47" s="42">
        <f t="shared" si="3"/>
        <v>0</v>
      </c>
      <c r="L47" s="33">
        <f t="shared" si="4"/>
        <v>0</v>
      </c>
      <c r="M47" s="42" t="e">
        <f t="shared" si="5"/>
        <v>#DIV/0!</v>
      </c>
      <c r="N47" s="10"/>
      <c r="O47" s="10"/>
      <c r="P47" s="45"/>
    </row>
    <row r="48" spans="2:16" x14ac:dyDescent="0.25">
      <c r="B48" s="30"/>
      <c r="C48" s="50"/>
      <c r="D48" s="51"/>
      <c r="E48" s="133" t="s">
        <v>39</v>
      </c>
      <c r="F48" s="133"/>
      <c r="G48" s="133"/>
      <c r="H48" s="52">
        <v>0</v>
      </c>
      <c r="I48" s="42">
        <f t="shared" si="3"/>
        <v>0</v>
      </c>
      <c r="J48" s="52">
        <v>0</v>
      </c>
      <c r="K48" s="42">
        <f t="shared" si="3"/>
        <v>0</v>
      </c>
      <c r="L48" s="33">
        <f t="shared" si="4"/>
        <v>0</v>
      </c>
      <c r="M48" s="42" t="e">
        <f t="shared" si="5"/>
        <v>#DIV/0!</v>
      </c>
      <c r="N48" s="10"/>
      <c r="O48" s="10"/>
      <c r="P48" s="45"/>
    </row>
    <row r="49" spans="2:16" x14ac:dyDescent="0.25">
      <c r="B49" s="30"/>
      <c r="C49" s="48"/>
      <c r="D49" s="49"/>
      <c r="E49" s="134" t="s">
        <v>12</v>
      </c>
      <c r="F49" s="134"/>
      <c r="G49" s="134"/>
      <c r="H49" s="53">
        <v>28.005008650000004</v>
      </c>
      <c r="I49" s="54">
        <f t="shared" si="3"/>
        <v>0.12791158959339724</v>
      </c>
      <c r="J49" s="53">
        <v>29.779779540000003</v>
      </c>
      <c r="K49" s="54">
        <f t="shared" si="3"/>
        <v>0.14931085764414104</v>
      </c>
      <c r="L49" s="55">
        <f t="shared" si="4"/>
        <v>-1.7747708899999992</v>
      </c>
      <c r="M49" s="54">
        <f t="shared" si="5"/>
        <v>-5.9596508685235139E-2</v>
      </c>
      <c r="N49" s="10"/>
      <c r="O49" s="10"/>
      <c r="P49" s="45"/>
    </row>
    <row r="50" spans="2:16" x14ac:dyDescent="0.25">
      <c r="B50" s="30"/>
      <c r="C50" s="48"/>
      <c r="D50" s="49"/>
      <c r="E50" s="135" t="s">
        <v>36</v>
      </c>
      <c r="F50" s="135"/>
      <c r="G50" s="135"/>
      <c r="H50" s="59">
        <f>+H34+H44+H49</f>
        <v>218.94035355999998</v>
      </c>
      <c r="I50" s="60">
        <f t="shared" si="3"/>
        <v>1</v>
      </c>
      <c r="J50" s="59">
        <f>+J34+J44+J49</f>
        <v>199.44818487999999</v>
      </c>
      <c r="K50" s="60">
        <f t="shared" si="3"/>
        <v>1</v>
      </c>
      <c r="L50" s="61">
        <f t="shared" si="4"/>
        <v>19.492168679999992</v>
      </c>
      <c r="M50" s="60">
        <f t="shared" si="5"/>
        <v>9.7730489208150306E-2</v>
      </c>
      <c r="N50" s="10"/>
      <c r="O50" s="10"/>
      <c r="P50" s="45"/>
    </row>
    <row r="51" spans="2:16" x14ac:dyDescent="0.25">
      <c r="B51" s="30"/>
      <c r="C51" s="50"/>
      <c r="D51" s="51"/>
      <c r="E51" s="132" t="s">
        <v>30</v>
      </c>
      <c r="F51" s="132"/>
      <c r="G51" s="132"/>
      <c r="H51" s="132"/>
      <c r="I51" s="132"/>
      <c r="J51" s="132"/>
      <c r="K51" s="132"/>
      <c r="L51" s="132"/>
      <c r="M51" s="132"/>
      <c r="N51" s="10"/>
      <c r="O51" s="10"/>
      <c r="P51" s="45"/>
    </row>
    <row r="52" spans="2:16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6"/>
    </row>
    <row r="55" spans="2:16" x14ac:dyDescent="0.25">
      <c r="B55" s="28" t="s">
        <v>46</v>
      </c>
      <c r="C55" s="11"/>
      <c r="D55" s="11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  <c r="P55" s="44"/>
    </row>
    <row r="56" spans="2:16" x14ac:dyDescent="0.25">
      <c r="B56" s="29"/>
      <c r="C56" s="161" t="str">
        <f>+CONCATENATE("En esta región se habría recaudado en el 2016 unos  S/ ",FIXED(H73,1)," millones, con lo que registraría un aumento 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218.9 millones, con lo que registraría un aumento  de 9.8% respecto al año anterior. El Impuesto a la Renta recaudado sería de S/ 106.7 millones un 16.8% más en comparación del año 2015. Mientras que el IGV habría alcanzado los S/ 84.0 millones un 7.6% superior al año anterior.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5"/>
    </row>
    <row r="57" spans="2:16" x14ac:dyDescent="0.25">
      <c r="B57" s="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45"/>
    </row>
    <row r="58" spans="2:16" x14ac:dyDescent="0.25">
      <c r="B58" s="30"/>
      <c r="C58" s="131" t="s">
        <v>43</v>
      </c>
      <c r="D58" s="131"/>
      <c r="E58" s="131"/>
      <c r="F58" s="131"/>
      <c r="G58" s="131"/>
      <c r="H58" s="131"/>
      <c r="I58" s="66"/>
      <c r="J58" s="131" t="s">
        <v>45</v>
      </c>
      <c r="K58" s="131"/>
      <c r="L58" s="131"/>
      <c r="M58" s="131"/>
      <c r="N58" s="131"/>
      <c r="O58" s="131"/>
      <c r="P58" s="45"/>
    </row>
    <row r="59" spans="2:16" x14ac:dyDescent="0.25">
      <c r="B59" s="30"/>
      <c r="C59" s="131" t="s">
        <v>26</v>
      </c>
      <c r="D59" s="131"/>
      <c r="E59" s="131"/>
      <c r="F59" s="131"/>
      <c r="G59" s="131"/>
      <c r="H59" s="131"/>
      <c r="I59" s="66"/>
      <c r="J59" s="131" t="s">
        <v>44</v>
      </c>
      <c r="K59" s="131"/>
      <c r="L59" s="131"/>
      <c r="M59" s="131"/>
      <c r="N59" s="131"/>
      <c r="O59" s="131"/>
      <c r="P59" s="45"/>
    </row>
    <row r="60" spans="2:16" x14ac:dyDescent="0.25">
      <c r="B60" s="30"/>
      <c r="C60" s="68" t="s">
        <v>40</v>
      </c>
      <c r="D60" s="68" t="s">
        <v>13</v>
      </c>
      <c r="E60" s="68" t="s">
        <v>14</v>
      </c>
      <c r="F60" s="68" t="s">
        <v>15</v>
      </c>
      <c r="G60" s="68" t="s">
        <v>19</v>
      </c>
      <c r="H60" s="68" t="s">
        <v>41</v>
      </c>
      <c r="I60" s="66"/>
      <c r="J60" s="68" t="s">
        <v>40</v>
      </c>
      <c r="K60" s="68" t="s">
        <v>13</v>
      </c>
      <c r="L60" s="68" t="s">
        <v>14</v>
      </c>
      <c r="M60" s="68" t="s">
        <v>15</v>
      </c>
      <c r="N60" s="68" t="s">
        <v>19</v>
      </c>
      <c r="O60" s="68" t="s">
        <v>41</v>
      </c>
      <c r="P60" s="45"/>
    </row>
    <row r="61" spans="2:16" x14ac:dyDescent="0.25">
      <c r="B61" s="30"/>
      <c r="C61" s="69">
        <v>2004</v>
      </c>
      <c r="D61" s="33">
        <v>43.692397600000007</v>
      </c>
      <c r="E61" s="33">
        <v>29.236653610000001</v>
      </c>
      <c r="F61" s="33">
        <v>0.74343404000000002</v>
      </c>
      <c r="G61" s="33">
        <v>11.879520330000002</v>
      </c>
      <c r="H61" s="33">
        <v>85.92006272999997</v>
      </c>
      <c r="I61" s="66"/>
      <c r="J61" s="69">
        <v>2004</v>
      </c>
      <c r="K61" s="33"/>
      <c r="L61" s="33"/>
      <c r="M61" s="33"/>
      <c r="N61" s="33"/>
      <c r="O61" s="33"/>
      <c r="P61" s="45"/>
    </row>
    <row r="62" spans="2:16" x14ac:dyDescent="0.25">
      <c r="B62" s="30"/>
      <c r="C62" s="69">
        <v>2005</v>
      </c>
      <c r="D62" s="33">
        <v>42.560914140000001</v>
      </c>
      <c r="E62" s="33">
        <v>28.09546933</v>
      </c>
      <c r="F62" s="33">
        <v>0.84856407</v>
      </c>
      <c r="G62" s="33">
        <v>12.792877400000002</v>
      </c>
      <c r="H62" s="33">
        <v>85.197004269999979</v>
      </c>
      <c r="I62" s="66"/>
      <c r="J62" s="69">
        <v>2005</v>
      </c>
      <c r="K62" s="42">
        <f>+D62/D61-1</f>
        <v>-2.5896575197329241E-2</v>
      </c>
      <c r="L62" s="42">
        <f t="shared" ref="L62:O73" si="6">+E62/E61-1</f>
        <v>-3.9032657267235038E-2</v>
      </c>
      <c r="M62" s="42">
        <f t="shared" si="6"/>
        <v>0.14141137524453407</v>
      </c>
      <c r="N62" s="42">
        <f t="shared" si="6"/>
        <v>7.6885012578618239E-2</v>
      </c>
      <c r="O62" s="42">
        <f t="shared" si="6"/>
        <v>-8.4154787255238395E-3</v>
      </c>
      <c r="P62" s="45"/>
    </row>
    <row r="63" spans="2:16" x14ac:dyDescent="0.25">
      <c r="B63" s="30"/>
      <c r="C63" s="69">
        <v>2006</v>
      </c>
      <c r="D63" s="33">
        <v>50.7568889</v>
      </c>
      <c r="E63" s="33">
        <v>34.092358339999997</v>
      </c>
      <c r="F63" s="33">
        <v>0.76888802999999994</v>
      </c>
      <c r="G63" s="33">
        <v>14.644905609999999</v>
      </c>
      <c r="H63" s="33">
        <v>101.02605538999998</v>
      </c>
      <c r="I63" s="66"/>
      <c r="J63" s="69">
        <v>2006</v>
      </c>
      <c r="K63" s="42">
        <f t="shared" ref="K63:K73" si="7">+D63/D62-1</f>
        <v>0.19257045873216283</v>
      </c>
      <c r="L63" s="42">
        <f t="shared" si="6"/>
        <v>0.21344683513069462</v>
      </c>
      <c r="M63" s="42">
        <f t="shared" si="6"/>
        <v>-9.3895137464399148E-2</v>
      </c>
      <c r="N63" s="42">
        <f t="shared" si="6"/>
        <v>0.14477026177081909</v>
      </c>
      <c r="O63" s="42">
        <f t="shared" si="6"/>
        <v>0.18579351769031405</v>
      </c>
      <c r="P63" s="45"/>
    </row>
    <row r="64" spans="2:16" x14ac:dyDescent="0.25">
      <c r="B64" s="30"/>
      <c r="C64" s="69">
        <v>2007</v>
      </c>
      <c r="D64" s="33">
        <v>56.263303440000001</v>
      </c>
      <c r="E64" s="33">
        <v>32.58628959</v>
      </c>
      <c r="F64" s="33">
        <v>0.84142512000000003</v>
      </c>
      <c r="G64" s="33">
        <v>14.148979159999998</v>
      </c>
      <c r="H64" s="33">
        <v>103.84001431</v>
      </c>
      <c r="I64" s="66"/>
      <c r="J64" s="69">
        <v>2007</v>
      </c>
      <c r="K64" s="42">
        <f t="shared" si="7"/>
        <v>0.1084860530133871</v>
      </c>
      <c r="L64" s="42">
        <f t="shared" si="6"/>
        <v>-4.417613868128778E-2</v>
      </c>
      <c r="M64" s="42">
        <f t="shared" si="6"/>
        <v>9.4340251336725967E-2</v>
      </c>
      <c r="N64" s="42">
        <f t="shared" si="6"/>
        <v>-3.3863410472332878E-2</v>
      </c>
      <c r="O64" s="42">
        <f t="shared" si="6"/>
        <v>2.7853793846914332E-2</v>
      </c>
      <c r="P64" s="45"/>
    </row>
    <row r="65" spans="2:16" x14ac:dyDescent="0.25">
      <c r="B65" s="30"/>
      <c r="C65" s="69">
        <v>2008</v>
      </c>
      <c r="D65" s="33">
        <v>62.8284685</v>
      </c>
      <c r="E65" s="33">
        <v>43.85932974</v>
      </c>
      <c r="F65" s="33">
        <v>1.5268229600000001</v>
      </c>
      <c r="G65" s="33">
        <v>14.672157829999998</v>
      </c>
      <c r="H65" s="33">
        <v>122.88677903</v>
      </c>
      <c r="I65" s="66"/>
      <c r="J65" s="69">
        <v>2008</v>
      </c>
      <c r="K65" s="42">
        <f t="shared" si="7"/>
        <v>0.1166864485125938</v>
      </c>
      <c r="L65" s="42">
        <f t="shared" si="6"/>
        <v>0.34594426956358482</v>
      </c>
      <c r="M65" s="42">
        <f t="shared" si="6"/>
        <v>0.81456783700491386</v>
      </c>
      <c r="N65" s="42">
        <f t="shared" si="6"/>
        <v>3.6976425230666576E-2</v>
      </c>
      <c r="O65" s="42">
        <f t="shared" si="6"/>
        <v>0.18342413419877346</v>
      </c>
      <c r="P65" s="45"/>
    </row>
    <row r="66" spans="2:16" x14ac:dyDescent="0.25">
      <c r="B66" s="30"/>
      <c r="C66" s="69">
        <v>2009</v>
      </c>
      <c r="D66" s="33">
        <v>65.563104289999998</v>
      </c>
      <c r="E66" s="33">
        <v>49.151759550000001</v>
      </c>
      <c r="F66" s="33">
        <v>0.90574598000000006</v>
      </c>
      <c r="G66" s="33">
        <v>15.548473090000002</v>
      </c>
      <c r="H66" s="33">
        <v>131.16908290999999</v>
      </c>
      <c r="I66" s="66"/>
      <c r="J66" s="69">
        <v>2009</v>
      </c>
      <c r="K66" s="42">
        <f t="shared" si="7"/>
        <v>4.352542494331213E-2</v>
      </c>
      <c r="L66" s="42">
        <f t="shared" si="6"/>
        <v>0.12066827836571492</v>
      </c>
      <c r="M66" s="42">
        <f t="shared" si="6"/>
        <v>-0.40677733848068409</v>
      </c>
      <c r="N66" s="42">
        <f t="shared" si="6"/>
        <v>5.9726406310066427E-2</v>
      </c>
      <c r="O66" s="42">
        <f t="shared" si="6"/>
        <v>6.7397843326807871E-2</v>
      </c>
      <c r="P66" s="45"/>
    </row>
    <row r="67" spans="2:16" x14ac:dyDescent="0.25">
      <c r="B67" s="30"/>
      <c r="C67" s="69">
        <v>2010</v>
      </c>
      <c r="D67" s="33">
        <v>70.702295530000001</v>
      </c>
      <c r="E67" s="33">
        <v>54.152900159999994</v>
      </c>
      <c r="F67" s="33">
        <v>0.81899999000000023</v>
      </c>
      <c r="G67" s="33">
        <v>18.190920970000001</v>
      </c>
      <c r="H67" s="33">
        <v>143.86511665</v>
      </c>
      <c r="I67" s="66"/>
      <c r="J67" s="69">
        <v>2010</v>
      </c>
      <c r="K67" s="42">
        <f t="shared" si="7"/>
        <v>7.8385416548738096E-2</v>
      </c>
      <c r="L67" s="42">
        <f t="shared" si="6"/>
        <v>0.10174896393917576</v>
      </c>
      <c r="M67" s="42">
        <f t="shared" si="6"/>
        <v>-9.5772978203005454E-2</v>
      </c>
      <c r="N67" s="42">
        <f t="shared" si="6"/>
        <v>0.16994902745141505</v>
      </c>
      <c r="O67" s="42">
        <f t="shared" si="6"/>
        <v>9.6791358591042709E-2</v>
      </c>
      <c r="P67" s="45"/>
    </row>
    <row r="68" spans="2:16" x14ac:dyDescent="0.25">
      <c r="B68" s="30"/>
      <c r="C68" s="69">
        <v>2011</v>
      </c>
      <c r="D68" s="33">
        <v>80.090831249999994</v>
      </c>
      <c r="E68" s="33">
        <v>51.711375599999982</v>
      </c>
      <c r="F68" s="33">
        <v>0.41566398000000004</v>
      </c>
      <c r="G68" s="33">
        <v>20.815590130000004</v>
      </c>
      <c r="H68" s="33">
        <v>153.03346095999996</v>
      </c>
      <c r="I68" s="66"/>
      <c r="J68" s="69">
        <v>2011</v>
      </c>
      <c r="K68" s="42">
        <f t="shared" si="7"/>
        <v>0.13278968737325236</v>
      </c>
      <c r="L68" s="42">
        <f t="shared" si="6"/>
        <v>-4.508575815489646E-2</v>
      </c>
      <c r="M68" s="42">
        <f t="shared" si="6"/>
        <v>-0.49247376669687148</v>
      </c>
      <c r="N68" s="42">
        <f t="shared" si="6"/>
        <v>0.14428456724805416</v>
      </c>
      <c r="O68" s="42">
        <f t="shared" si="6"/>
        <v>6.372875178842019E-2</v>
      </c>
      <c r="P68" s="45"/>
    </row>
    <row r="69" spans="2:16" x14ac:dyDescent="0.25">
      <c r="B69" s="62"/>
      <c r="C69" s="69">
        <v>2012</v>
      </c>
      <c r="D69" s="33">
        <v>89.179627459999992</v>
      </c>
      <c r="E69" s="33">
        <v>60.890256549999982</v>
      </c>
      <c r="F69" s="33">
        <v>0.48022221000000004</v>
      </c>
      <c r="G69" s="33">
        <v>25.856043620000005</v>
      </c>
      <c r="H69" s="33">
        <v>176.40614983999996</v>
      </c>
      <c r="I69" s="66"/>
      <c r="J69" s="69">
        <v>2012</v>
      </c>
      <c r="K69" s="42">
        <f t="shared" si="7"/>
        <v>0.11348110723972549</v>
      </c>
      <c r="L69" s="42">
        <f t="shared" si="6"/>
        <v>0.17750216163269128</v>
      </c>
      <c r="M69" s="42">
        <f t="shared" si="6"/>
        <v>0.15531350587558723</v>
      </c>
      <c r="N69" s="42">
        <f t="shared" si="6"/>
        <v>0.24214799861645808</v>
      </c>
      <c r="O69" s="42">
        <f t="shared" si="6"/>
        <v>0.15272927066655817</v>
      </c>
      <c r="P69" s="45"/>
    </row>
    <row r="70" spans="2:16" x14ac:dyDescent="0.25">
      <c r="B70" s="63"/>
      <c r="C70" s="69">
        <v>2013</v>
      </c>
      <c r="D70" s="33">
        <v>93.174481109999988</v>
      </c>
      <c r="E70" s="33">
        <v>71.153811379999979</v>
      </c>
      <c r="F70" s="33">
        <v>0.56541607000000016</v>
      </c>
      <c r="G70" s="33">
        <v>32.151965980000007</v>
      </c>
      <c r="H70" s="33">
        <v>197.04567453999996</v>
      </c>
      <c r="I70" s="66"/>
      <c r="J70" s="69">
        <v>2013</v>
      </c>
      <c r="K70" s="42">
        <f t="shared" si="7"/>
        <v>4.47955857607929E-2</v>
      </c>
      <c r="L70" s="42">
        <f t="shared" si="6"/>
        <v>0.16855824579376</v>
      </c>
      <c r="M70" s="42">
        <f t="shared" si="6"/>
        <v>0.17740508086870888</v>
      </c>
      <c r="N70" s="42">
        <f t="shared" si="6"/>
        <v>0.24349906167121493</v>
      </c>
      <c r="O70" s="42">
        <f t="shared" si="6"/>
        <v>0.11700002930011233</v>
      </c>
      <c r="P70" s="45"/>
    </row>
    <row r="71" spans="2:16" x14ac:dyDescent="0.25">
      <c r="B71" s="63"/>
      <c r="C71" s="69">
        <v>2014</v>
      </c>
      <c r="D71" s="33">
        <v>98.100782519999996</v>
      </c>
      <c r="E71" s="33">
        <v>77.585929449999981</v>
      </c>
      <c r="F71" s="33">
        <v>0.61035097999999999</v>
      </c>
      <c r="G71" s="33">
        <v>31.250284970000003</v>
      </c>
      <c r="H71" s="33">
        <v>207.54734791999999</v>
      </c>
      <c r="I71" s="66"/>
      <c r="J71" s="69">
        <v>2014</v>
      </c>
      <c r="K71" s="42">
        <f t="shared" si="7"/>
        <v>5.2871787975766749E-2</v>
      </c>
      <c r="L71" s="42">
        <f t="shared" si="6"/>
        <v>9.0397379216258678E-2</v>
      </c>
      <c r="M71" s="42">
        <f t="shared" si="6"/>
        <v>7.9472290202151186E-2</v>
      </c>
      <c r="N71" s="42">
        <f t="shared" si="6"/>
        <v>-2.8044350711271981E-2</v>
      </c>
      <c r="O71" s="42">
        <f t="shared" si="6"/>
        <v>5.3295630084324364E-2</v>
      </c>
      <c r="P71" s="45"/>
    </row>
    <row r="72" spans="2:16" x14ac:dyDescent="0.25">
      <c r="B72" s="63"/>
      <c r="C72" s="69">
        <v>2015</v>
      </c>
      <c r="D72" s="33">
        <v>91.387966689999999</v>
      </c>
      <c r="E72" s="33">
        <v>78.110721580000003</v>
      </c>
      <c r="F72" s="33">
        <v>0.16971707</v>
      </c>
      <c r="G72" s="33">
        <v>29.779779540000003</v>
      </c>
      <c r="H72" s="33">
        <v>199.44818487999999</v>
      </c>
      <c r="I72" s="66"/>
      <c r="J72" s="69">
        <v>2015</v>
      </c>
      <c r="K72" s="42">
        <f t="shared" si="7"/>
        <v>-6.8427750090896966E-2</v>
      </c>
      <c r="L72" s="42">
        <f t="shared" si="6"/>
        <v>6.7640116412890361E-3</v>
      </c>
      <c r="M72" s="42">
        <f t="shared" si="6"/>
        <v>-0.72193528713593613</v>
      </c>
      <c r="N72" s="42">
        <f t="shared" si="6"/>
        <v>-4.7055744656782195E-2</v>
      </c>
      <c r="O72" s="42">
        <f t="shared" si="6"/>
        <v>-3.9023206613663208E-2</v>
      </c>
      <c r="P72" s="45"/>
    </row>
    <row r="73" spans="2:16" x14ac:dyDescent="0.25">
      <c r="B73" s="63"/>
      <c r="C73" s="69">
        <v>2016</v>
      </c>
      <c r="D73" s="70">
        <v>106.71553347999996</v>
      </c>
      <c r="E73" s="70">
        <v>84.009169360000001</v>
      </c>
      <c r="F73" s="70">
        <v>0.21064207000000001</v>
      </c>
      <c r="G73" s="70">
        <v>28.005008650000004</v>
      </c>
      <c r="H73" s="70">
        <v>218.94035355999998</v>
      </c>
      <c r="I73" s="66"/>
      <c r="J73" s="69">
        <v>2016</v>
      </c>
      <c r="K73" s="42">
        <f t="shared" si="7"/>
        <v>0.16771974850904692</v>
      </c>
      <c r="L73" s="42">
        <f t="shared" si="6"/>
        <v>7.551393279549834E-2</v>
      </c>
      <c r="M73" s="42">
        <f t="shared" si="6"/>
        <v>0.24113661636982076</v>
      </c>
      <c r="N73" s="42">
        <f t="shared" si="6"/>
        <v>-5.9596508685235139E-2</v>
      </c>
      <c r="O73" s="42">
        <f t="shared" si="6"/>
        <v>9.7730489208150306E-2</v>
      </c>
      <c r="P73" s="45"/>
    </row>
    <row r="74" spans="2:16" x14ac:dyDescent="0.25">
      <c r="B74" s="63"/>
      <c r="C74" s="67"/>
      <c r="D74" s="71"/>
      <c r="E74" s="67"/>
      <c r="F74" s="67"/>
      <c r="G74" s="67"/>
      <c r="H74" s="102"/>
      <c r="I74" s="10"/>
      <c r="J74" s="10"/>
      <c r="K74" s="10"/>
      <c r="L74" s="10"/>
      <c r="M74" s="10"/>
      <c r="N74" s="10"/>
      <c r="O74" s="10"/>
      <c r="P74" s="45"/>
    </row>
    <row r="75" spans="2:16" x14ac:dyDescent="0.25">
      <c r="B75" s="64"/>
      <c r="C75" s="132" t="s">
        <v>42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45"/>
    </row>
    <row r="76" spans="2:16" x14ac:dyDescent="0.25">
      <c r="B76" s="65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6"/>
    </row>
    <row r="77" spans="2:16" x14ac:dyDescent="0.25">
      <c r="B77" s="50"/>
      <c r="C77" s="50"/>
    </row>
    <row r="78" spans="2:16" x14ac:dyDescent="0.25">
      <c r="B78" s="50"/>
      <c r="C78" s="50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2017-02-27T16:43:55Z</dcterms:modified>
</cp:coreProperties>
</file>